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ПКО-04-24. РГС\3. Согласованная документация\"/>
    </mc:Choice>
  </mc:AlternateContent>
  <xr:revisionPtr revIDLastSave="0" documentId="13_ncr:1_{A6DF2DBA-C9B6-43CE-A003-B9C6C63CAF9C}" xr6:coauthVersionLast="47" xr6:coauthVersionMax="47" xr10:uidLastSave="{00000000-0000-0000-0000-000000000000}"/>
  <workbookProtection workbookAlgorithmName="SHA-512" workbookHashValue="bJvU64yfWvDOKlFMIg4/t/S9qfdXqTHg0eO01iuixWaG6FGuKBVnG4vwxZzXT86DVgfWnBDDmaFih7TFdEueUg==" workbookSaltValue="PqNVxORmgf1Ri5P2NXk5ZA==" workbookSpinCount="100000" lockStructure="1"/>
  <bookViews>
    <workbookView xWindow="-120" yWindow="-120" windowWidth="29040" windowHeight="15840" firstSheet="2" activeTab="2" xr2:uid="{106C3E4F-FCAF-4494-AFC4-92DAA3C76711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  <externalReference r:id="rId5"/>
  </externalReferences>
  <definedNames>
    <definedName name="_xlnm._FilterDatabase" localSheetId="1" hidden="1">критерии!$A$2:$J$358</definedName>
    <definedName name="_xlnm._FilterDatabase" localSheetId="2" hidden="1">'Лист самооценки'!$B$18:$N$18</definedName>
    <definedName name="_xlnm.Print_Titles" localSheetId="1">критерии!$1:$2</definedName>
    <definedName name="_xlnm.Print_Titles" localSheetId="2">'Лист самооценки'!$5:$18</definedName>
    <definedName name="_xlnm.Print_Area" localSheetId="1">критерии!$A$1:$K$358</definedName>
    <definedName name="_xlnm.Print_Area" localSheetId="2">'Лист самооценки'!$A$2:$N$116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8" i="6" l="1"/>
  <c r="F259" i="6"/>
  <c r="F260" i="6"/>
  <c r="F261" i="6"/>
  <c r="F263" i="6"/>
  <c r="F264" i="6"/>
  <c r="F265" i="6"/>
  <c r="F266" i="6"/>
  <c r="F267" i="6"/>
  <c r="F268" i="6"/>
  <c r="M41" i="8"/>
  <c r="H41" i="8"/>
  <c r="G41" i="8"/>
  <c r="E41" i="8"/>
  <c r="M40" i="8"/>
  <c r="H40" i="8"/>
  <c r="G40" i="8"/>
  <c r="E40" i="8"/>
  <c r="M39" i="8"/>
  <c r="H39" i="8"/>
  <c r="G39" i="8"/>
  <c r="E39" i="8"/>
  <c r="K41" i="8"/>
  <c r="M38" i="8"/>
  <c r="M37" i="8"/>
  <c r="M36" i="8"/>
  <c r="M35" i="8"/>
  <c r="M34" i="8"/>
  <c r="M33" i="8"/>
  <c r="M32" i="8"/>
  <c r="M31" i="8"/>
  <c r="M30" i="8"/>
  <c r="M27" i="8"/>
  <c r="M26" i="8"/>
  <c r="M25" i="8"/>
  <c r="M24" i="8"/>
  <c r="M23" i="8"/>
  <c r="M22" i="8"/>
  <c r="M20" i="8"/>
  <c r="H38" i="8"/>
  <c r="G38" i="8"/>
  <c r="E38" i="8"/>
  <c r="H37" i="8"/>
  <c r="G37" i="8"/>
  <c r="E37" i="8"/>
  <c r="H36" i="8"/>
  <c r="G36" i="8"/>
  <c r="E36" i="8"/>
  <c r="C36" i="8"/>
  <c r="K40" i="8"/>
  <c r="K39" i="8"/>
  <c r="K38" i="8"/>
  <c r="K37" i="8"/>
  <c r="K36" i="8"/>
  <c r="D94" i="6"/>
  <c r="F94" i="6" s="1"/>
  <c r="B36" i="8" s="1"/>
  <c r="F78" i="6"/>
  <c r="A43" i="6" l="1"/>
  <c r="A44" i="6" s="1"/>
  <c r="B43" i="6"/>
  <c r="B44" i="6" s="1"/>
  <c r="K88" i="8" l="1"/>
  <c r="B266" i="6"/>
  <c r="B267" i="6" s="1"/>
  <c r="A266" i="6"/>
  <c r="A267" i="6" s="1"/>
  <c r="B263" i="6"/>
  <c r="B264" i="6" s="1"/>
  <c r="A263" i="6"/>
  <c r="A264" i="6" s="1"/>
  <c r="O18" i="8"/>
  <c r="K8" i="8"/>
  <c r="K45" i="8"/>
  <c r="K43" i="8"/>
  <c r="K44" i="8"/>
  <c r="H44" i="8"/>
  <c r="B120" i="6"/>
  <c r="B121" i="6" s="1"/>
  <c r="B122" i="6" s="1"/>
  <c r="A120" i="6"/>
  <c r="A121" i="6" s="1"/>
  <c r="A122" i="6" s="1"/>
  <c r="C20" i="8" l="1"/>
  <c r="K102" i="8" l="1"/>
  <c r="K46" i="8"/>
  <c r="K50" i="8"/>
  <c r="K51" i="8"/>
  <c r="K52" i="8"/>
  <c r="K53" i="8"/>
  <c r="K54" i="8"/>
  <c r="K55" i="8"/>
  <c r="K56" i="8"/>
  <c r="K57" i="8"/>
  <c r="K58" i="8"/>
  <c r="K59" i="8"/>
  <c r="K60" i="8"/>
  <c r="K61" i="8"/>
  <c r="K72" i="8"/>
  <c r="K73" i="8"/>
  <c r="K74" i="8"/>
  <c r="K75" i="8"/>
  <c r="K71" i="8"/>
  <c r="K70" i="8"/>
  <c r="K89" i="8"/>
  <c r="H34" i="8" l="1"/>
  <c r="K34" i="8"/>
  <c r="B89" i="6"/>
  <c r="B90" i="6" s="1"/>
  <c r="A89" i="6"/>
  <c r="A90" i="6" s="1"/>
  <c r="E39" i="6" l="1"/>
  <c r="D39" i="6"/>
  <c r="G20" i="8" s="1"/>
  <c r="K49" i="8" l="1"/>
  <c r="K23" i="8"/>
  <c r="K24" i="8"/>
  <c r="K25" i="8"/>
  <c r="K26" i="8"/>
  <c r="H24" i="8"/>
  <c r="B52" i="6"/>
  <c r="B53" i="6" s="1"/>
  <c r="A52" i="6"/>
  <c r="A53" i="6" s="1"/>
  <c r="K112" i="8"/>
  <c r="H33" i="8"/>
  <c r="K33" i="8"/>
  <c r="K20" i="8"/>
  <c r="B86" i="6" l="1"/>
  <c r="B87" i="6" s="1"/>
  <c r="A86" i="6"/>
  <c r="A87" i="6" s="1"/>
  <c r="A323" i="6"/>
  <c r="A324" i="6" s="1"/>
  <c r="I187" i="6"/>
  <c r="I186" i="6"/>
  <c r="H52" i="8" l="1"/>
  <c r="H51" i="8"/>
  <c r="B147" i="6"/>
  <c r="B148" i="6" s="1"/>
  <c r="B142" i="6"/>
  <c r="A147" i="6"/>
  <c r="A148" i="6" s="1"/>
  <c r="A142" i="6"/>
  <c r="A143" i="6" s="1"/>
  <c r="A144" i="6" s="1"/>
  <c r="A145" i="6" s="1"/>
  <c r="H77" i="8"/>
  <c r="H86" i="8"/>
  <c r="K85" i="8"/>
  <c r="H85" i="8"/>
  <c r="B143" i="6" l="1"/>
  <c r="B144" i="6" s="1"/>
  <c r="B145" i="6" s="1"/>
  <c r="K101" i="8" l="1"/>
  <c r="H101" i="8"/>
  <c r="B308" i="6"/>
  <c r="B309" i="6" s="1"/>
  <c r="A308" i="6"/>
  <c r="A309" i="6" s="1"/>
  <c r="H25" i="8" l="1"/>
  <c r="H23" i="8"/>
  <c r="I184" i="6" l="1"/>
  <c r="I183" i="6"/>
  <c r="I181" i="6"/>
  <c r="I180" i="6"/>
  <c r="I178" i="6"/>
  <c r="I177" i="6"/>
  <c r="I175" i="6"/>
  <c r="I174" i="6"/>
  <c r="B55" i="6" l="1"/>
  <c r="B56" i="6" s="1"/>
  <c r="A55" i="6"/>
  <c r="A56" i="6" s="1"/>
  <c r="B356" i="6" l="1"/>
  <c r="B357" i="6" s="1"/>
  <c r="B358" i="6" s="1"/>
  <c r="B351" i="6"/>
  <c r="B352" i="6" s="1"/>
  <c r="B353" i="6" s="1"/>
  <c r="B345" i="6"/>
  <c r="B346" i="6" s="1"/>
  <c r="B341" i="6"/>
  <c r="B342" i="6" s="1"/>
  <c r="B343" i="6" s="1"/>
  <c r="B337" i="6"/>
  <c r="B338" i="6" s="1"/>
  <c r="B332" i="6"/>
  <c r="B333" i="6" s="1"/>
  <c r="B334" i="6" s="1"/>
  <c r="B329" i="6"/>
  <c r="B330" i="6" s="1"/>
  <c r="B320" i="6"/>
  <c r="B321" i="6" s="1"/>
  <c r="B317" i="6"/>
  <c r="B318" i="6" s="1"/>
  <c r="B312" i="6"/>
  <c r="B313" i="6" s="1"/>
  <c r="B314" i="6" s="1"/>
  <c r="B315" i="6" s="1"/>
  <c r="B305" i="6"/>
  <c r="B306" i="6" s="1"/>
  <c r="B302" i="6"/>
  <c r="B303" i="6" s="1"/>
  <c r="B298" i="6"/>
  <c r="B299" i="6" s="1"/>
  <c r="B295" i="6"/>
  <c r="B296" i="6" s="1"/>
  <c r="B292" i="6"/>
  <c r="B293" i="6" s="1"/>
  <c r="B287" i="6"/>
  <c r="B288" i="6" s="1"/>
  <c r="B289" i="6" s="1"/>
  <c r="B290" i="6" s="1"/>
  <c r="B280" i="6"/>
  <c r="B281" i="6" s="1"/>
  <c r="B282" i="6" s="1"/>
  <c r="B283" i="6" s="1"/>
  <c r="B275" i="6"/>
  <c r="B276" i="6" s="1"/>
  <c r="B277" i="6" s="1"/>
  <c r="B278" i="6" s="1"/>
  <c r="B269" i="6"/>
  <c r="B270" i="6" s="1"/>
  <c r="B271" i="6" s="1"/>
  <c r="B272" i="6" s="1"/>
  <c r="B258" i="6"/>
  <c r="B259" i="6" s="1"/>
  <c r="B260" i="6" s="1"/>
  <c r="B261" i="6" s="1"/>
  <c r="B253" i="6"/>
  <c r="B254" i="6" s="1"/>
  <c r="B255" i="6" s="1"/>
  <c r="B250" i="6"/>
  <c r="B251" i="6" s="1"/>
  <c r="B247" i="6"/>
  <c r="B248" i="6" s="1"/>
  <c r="B244" i="6"/>
  <c r="B245" i="6" s="1"/>
  <c r="B241" i="6"/>
  <c r="B242" i="6" s="1"/>
  <c r="B238" i="6"/>
  <c r="B239" i="6" s="1"/>
  <c r="B235" i="6"/>
  <c r="B236" i="6" s="1"/>
  <c r="B232" i="6"/>
  <c r="B233" i="6" s="1"/>
  <c r="B229" i="6"/>
  <c r="B230" i="6" s="1"/>
  <c r="B224" i="6"/>
  <c r="B225" i="6" s="1"/>
  <c r="B226" i="6" s="1"/>
  <c r="A224" i="6"/>
  <c r="A225" i="6" s="1"/>
  <c r="A226" i="6" s="1"/>
  <c r="B219" i="6"/>
  <c r="B220" i="6" s="1"/>
  <c r="B221" i="6" s="1"/>
  <c r="B222" i="6" s="1"/>
  <c r="B216" i="6"/>
  <c r="B217" i="6" s="1"/>
  <c r="B213" i="6"/>
  <c r="B214" i="6" s="1"/>
  <c r="B208" i="6"/>
  <c r="B209" i="6" s="1"/>
  <c r="B210" i="6" s="1"/>
  <c r="B211" i="6" s="1"/>
  <c r="B203" i="6"/>
  <c r="B204" i="6" s="1"/>
  <c r="B205" i="6" s="1"/>
  <c r="B206" i="6" s="1"/>
  <c r="B198" i="6"/>
  <c r="B199" i="6" s="1"/>
  <c r="B200" i="6" s="1"/>
  <c r="B201" i="6" s="1"/>
  <c r="B193" i="6"/>
  <c r="B194" i="6" s="1"/>
  <c r="B195" i="6" s="1"/>
  <c r="B196" i="6" s="1"/>
  <c r="B189" i="6"/>
  <c r="B190" i="6" s="1"/>
  <c r="B186" i="6"/>
  <c r="B187" i="6" s="1"/>
  <c r="B183" i="6"/>
  <c r="B184" i="6" s="1"/>
  <c r="B180" i="6"/>
  <c r="B181" i="6" s="1"/>
  <c r="B177" i="6"/>
  <c r="B178" i="6" s="1"/>
  <c r="B174" i="6"/>
  <c r="B175" i="6" s="1"/>
  <c r="B171" i="6"/>
  <c r="B172" i="6" s="1"/>
  <c r="B165" i="6"/>
  <c r="B166" i="6" s="1"/>
  <c r="B167" i="6" s="1"/>
  <c r="B168" i="6" s="1"/>
  <c r="B169" i="6" s="1"/>
  <c r="B156" i="6"/>
  <c r="B157" i="6" s="1"/>
  <c r="B158" i="6" s="1"/>
  <c r="B159" i="6" s="1"/>
  <c r="B160" i="6" s="1"/>
  <c r="B161" i="6" s="1"/>
  <c r="B162" i="6" s="1"/>
  <c r="B153" i="6"/>
  <c r="B154" i="6" s="1"/>
  <c r="B150" i="6"/>
  <c r="B151" i="6" s="1"/>
  <c r="B139" i="6"/>
  <c r="B140" i="6" s="1"/>
  <c r="B136" i="6"/>
  <c r="B137" i="6" s="1"/>
  <c r="B133" i="6"/>
  <c r="B134" i="6" s="1"/>
  <c r="B128" i="6"/>
  <c r="B129" i="6" s="1"/>
  <c r="B130" i="6" s="1"/>
  <c r="B124" i="6"/>
  <c r="B125" i="6" s="1"/>
  <c r="B126" i="6" s="1"/>
  <c r="B116" i="6"/>
  <c r="B117" i="6" s="1"/>
  <c r="B118" i="6" s="1"/>
  <c r="B111" i="6"/>
  <c r="B112" i="6" s="1"/>
  <c r="B108" i="6"/>
  <c r="B109" i="6" s="1"/>
  <c r="B105" i="6"/>
  <c r="B106" i="6" s="1"/>
  <c r="B102" i="6"/>
  <c r="B103" i="6" s="1"/>
  <c r="B99" i="6"/>
  <c r="B100" i="6" s="1"/>
  <c r="B96" i="6"/>
  <c r="B97" i="6" s="1"/>
  <c r="B92" i="6"/>
  <c r="B93" i="6" s="1"/>
  <c r="B83" i="6"/>
  <c r="B80" i="6"/>
  <c r="B81" i="6" s="1"/>
  <c r="B76" i="6"/>
  <c r="B77" i="6" s="1"/>
  <c r="B73" i="6"/>
  <c r="B74" i="6" s="1"/>
  <c r="B69" i="6"/>
  <c r="B71" i="6" s="1"/>
  <c r="B66" i="6"/>
  <c r="B67" i="6" s="1"/>
  <c r="B59" i="6"/>
  <c r="B60" i="6" s="1"/>
  <c r="B61" i="6" s="1"/>
  <c r="B62" i="6" s="1"/>
  <c r="B63" i="6" s="1"/>
  <c r="B64" i="6" s="1"/>
  <c r="B49" i="6"/>
  <c r="B50" i="6" s="1"/>
  <c r="B46" i="6"/>
  <c r="B47" i="6" s="1"/>
  <c r="B40" i="6"/>
  <c r="B41" i="6" l="1"/>
  <c r="B84" i="6"/>
  <c r="A250" i="6"/>
  <c r="A251" i="6" s="1"/>
  <c r="A253" i="6" s="1"/>
  <c r="A254" i="6" s="1"/>
  <c r="A255" i="6" s="1"/>
  <c r="A99" i="6"/>
  <c r="A96" i="6"/>
  <c r="A97" i="6" s="1"/>
  <c r="A100" i="6" l="1"/>
  <c r="A102" i="6" s="1"/>
  <c r="A103" i="6" s="1"/>
  <c r="A105" i="6" s="1"/>
  <c r="A106" i="6" s="1"/>
  <c r="A108" i="6" s="1"/>
  <c r="A109" i="6" s="1"/>
  <c r="A111" i="6" s="1"/>
  <c r="A112" i="6" s="1"/>
  <c r="K22" i="8" l="1"/>
  <c r="A49" i="6"/>
  <c r="A50" i="6" s="1"/>
  <c r="K81" i="8" l="1"/>
  <c r="K82" i="8"/>
  <c r="K83" i="8"/>
  <c r="H82" i="8"/>
  <c r="A241" i="6"/>
  <c r="A242" i="6" s="1"/>
  <c r="K30" i="8"/>
  <c r="H29" i="8"/>
  <c r="A73" i="6"/>
  <c r="A74" i="6" s="1"/>
  <c r="H115" i="8" l="1"/>
  <c r="H114" i="8"/>
  <c r="A180" i="6" l="1"/>
  <c r="A181" i="6" s="1"/>
  <c r="A4" i="6"/>
  <c r="A356" i="6"/>
  <c r="A357" i="6" s="1"/>
  <c r="A358" i="6" s="1"/>
  <c r="A351" i="6"/>
  <c r="A352" i="6" s="1"/>
  <c r="A353" i="6" s="1"/>
  <c r="A345" i="6"/>
  <c r="A346" i="6" s="1"/>
  <c r="A341" i="6"/>
  <c r="A342" i="6" s="1"/>
  <c r="A343" i="6" s="1"/>
  <c r="A337" i="6"/>
  <c r="A338" i="6" s="1"/>
  <c r="A332" i="6"/>
  <c r="A333" i="6" s="1"/>
  <c r="A334" i="6" s="1"/>
  <c r="A329" i="6"/>
  <c r="A330" i="6" s="1"/>
  <c r="A321" i="6"/>
  <c r="A317" i="6"/>
  <c r="A318" i="6" s="1"/>
  <c r="A312" i="6"/>
  <c r="A313" i="6" s="1"/>
  <c r="A314" i="6" s="1"/>
  <c r="A315" i="6" s="1"/>
  <c r="A305" i="6"/>
  <c r="A306" i="6" s="1"/>
  <c r="A302" i="6"/>
  <c r="A303" i="6" s="1"/>
  <c r="A298" i="6"/>
  <c r="A299" i="6" s="1"/>
  <c r="A295" i="6"/>
  <c r="A296" i="6" s="1"/>
  <c r="A292" i="6"/>
  <c r="A293" i="6" s="1"/>
  <c r="A287" i="6"/>
  <c r="A288" i="6" s="1"/>
  <c r="A289" i="6" s="1"/>
  <c r="A290" i="6" s="1"/>
  <c r="A280" i="6"/>
  <c r="A281" i="6" s="1"/>
  <c r="A282" i="6" s="1"/>
  <c r="A283" i="6" s="1"/>
  <c r="A275" i="6"/>
  <c r="A276" i="6" s="1"/>
  <c r="A277" i="6" s="1"/>
  <c r="A278" i="6" s="1"/>
  <c r="A269" i="6"/>
  <c r="A270" i="6" s="1"/>
  <c r="A271" i="6" s="1"/>
  <c r="A272" i="6" s="1"/>
  <c r="A258" i="6"/>
  <c r="A259" i="6" s="1"/>
  <c r="A260" i="6" s="1"/>
  <c r="A261" i="6" s="1"/>
  <c r="A247" i="6"/>
  <c r="A248" i="6" s="1"/>
  <c r="A244" i="6"/>
  <c r="A245" i="6" s="1"/>
  <c r="A238" i="6"/>
  <c r="A239" i="6" s="1"/>
  <c r="A235" i="6"/>
  <c r="A236" i="6" s="1"/>
  <c r="A232" i="6"/>
  <c r="A233" i="6" s="1"/>
  <c r="A229" i="6"/>
  <c r="A230" i="6" s="1"/>
  <c r="A219" i="6"/>
  <c r="A220" i="6" s="1"/>
  <c r="A221" i="6" s="1"/>
  <c r="A222" i="6" s="1"/>
  <c r="A216" i="6"/>
  <c r="A217" i="6" s="1"/>
  <c r="A213" i="6"/>
  <c r="A214" i="6" s="1"/>
  <c r="A208" i="6"/>
  <c r="A209" i="6" s="1"/>
  <c r="A210" i="6" s="1"/>
  <c r="A211" i="6" s="1"/>
  <c r="A203" i="6"/>
  <c r="A204" i="6" s="1"/>
  <c r="A205" i="6" s="1"/>
  <c r="A206" i="6" s="1"/>
  <c r="A198" i="6"/>
  <c r="A199" i="6" s="1"/>
  <c r="A200" i="6" s="1"/>
  <c r="A201" i="6" s="1"/>
  <c r="A193" i="6"/>
  <c r="A194" i="6" s="1"/>
  <c r="A195" i="6" s="1"/>
  <c r="A196" i="6" s="1"/>
  <c r="A189" i="6"/>
  <c r="A190" i="6" s="1"/>
  <c r="A186" i="6"/>
  <c r="A187" i="6" s="1"/>
  <c r="A183" i="6"/>
  <c r="A184" i="6" s="1"/>
  <c r="A177" i="6"/>
  <c r="A178" i="6" s="1"/>
  <c r="A174" i="6"/>
  <c r="A175" i="6" s="1"/>
  <c r="A171" i="6"/>
  <c r="A172" i="6" s="1"/>
  <c r="A165" i="6"/>
  <c r="A166" i="6" s="1"/>
  <c r="A167" i="6" s="1"/>
  <c r="A168" i="6" s="1"/>
  <c r="A169" i="6" s="1"/>
  <c r="A156" i="6"/>
  <c r="A157" i="6" s="1"/>
  <c r="A158" i="6" s="1"/>
  <c r="A159" i="6" s="1"/>
  <c r="A160" i="6" s="1"/>
  <c r="A161" i="6" s="1"/>
  <c r="A162" i="6" s="1"/>
  <c r="A153" i="6"/>
  <c r="A154" i="6" s="1"/>
  <c r="A150" i="6"/>
  <c r="A151" i="6" s="1"/>
  <c r="A139" i="6"/>
  <c r="A140" i="6" s="1"/>
  <c r="A136" i="6"/>
  <c r="A137" i="6" s="1"/>
  <c r="A133" i="6"/>
  <c r="A134" i="6" s="1"/>
  <c r="A128" i="6"/>
  <c r="A129" i="6" s="1"/>
  <c r="A130" i="6" s="1"/>
  <c r="A124" i="6"/>
  <c r="A125" i="6" s="1"/>
  <c r="A126" i="6" s="1"/>
  <c r="A116" i="6"/>
  <c r="A117" i="6" s="1"/>
  <c r="A118" i="6" s="1"/>
  <c r="A92" i="6"/>
  <c r="A93" i="6" s="1"/>
  <c r="A83" i="6"/>
  <c r="A84" i="6" s="1"/>
  <c r="A80" i="6"/>
  <c r="A81" i="6" s="1"/>
  <c r="A76" i="6"/>
  <c r="A77" i="6" s="1"/>
  <c r="A69" i="6"/>
  <c r="A71" i="6" s="1"/>
  <c r="A66" i="6"/>
  <c r="A67" i="6" s="1"/>
  <c r="A59" i="6"/>
  <c r="A60" i="6" s="1"/>
  <c r="A61" i="6" s="1"/>
  <c r="A62" i="6" s="1"/>
  <c r="A63" i="6" s="1"/>
  <c r="A64" i="6" s="1"/>
  <c r="A46" i="6"/>
  <c r="A47" i="6" s="1"/>
  <c r="A40" i="6"/>
  <c r="A41" i="6" l="1"/>
  <c r="E40" i="6"/>
  <c r="A5" i="6"/>
  <c r="A6" i="6" s="1"/>
  <c r="K80" i="8"/>
  <c r="H80" i="8"/>
  <c r="H81" i="8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H22" i="8"/>
  <c r="K110" i="8" l="1"/>
  <c r="K104" i="8"/>
  <c r="K103" i="8"/>
  <c r="K99" i="8"/>
  <c r="K98" i="8"/>
  <c r="K96" i="8"/>
  <c r="K92" i="8"/>
  <c r="K91" i="8"/>
  <c r="K79" i="8"/>
  <c r="K69" i="8"/>
  <c r="K68" i="8"/>
  <c r="K62" i="8"/>
  <c r="K32" i="8"/>
  <c r="K31" i="8"/>
  <c r="C15" i="8"/>
  <c r="E15" i="8"/>
  <c r="F15" i="8"/>
  <c r="E16" i="8"/>
  <c r="K100" i="8" l="1"/>
  <c r="K105" i="8" l="1"/>
  <c r="K106" i="8" l="1"/>
  <c r="K107" i="8" l="1"/>
  <c r="H113" i="8"/>
  <c r="H112" i="8"/>
  <c r="H111" i="8"/>
  <c r="H110" i="8"/>
  <c r="C110" i="8"/>
  <c r="H109" i="8"/>
  <c r="H108" i="8"/>
  <c r="H107" i="8"/>
  <c r="C107" i="8"/>
  <c r="H106" i="8"/>
  <c r="H105" i="8"/>
  <c r="H104" i="8"/>
  <c r="H103" i="8"/>
  <c r="H102" i="8"/>
  <c r="C102" i="8"/>
  <c r="H100" i="8"/>
  <c r="H99" i="8"/>
  <c r="C99" i="8"/>
  <c r="H98" i="8"/>
  <c r="H97" i="8"/>
  <c r="H96" i="8"/>
  <c r="H95" i="8"/>
  <c r="C95" i="8"/>
  <c r="G92" i="8"/>
  <c r="G91" i="8"/>
  <c r="C91" i="8"/>
  <c r="H90" i="8"/>
  <c r="H87" i="8"/>
  <c r="C87" i="8"/>
  <c r="H84" i="8"/>
  <c r="H83" i="8"/>
  <c r="H79" i="8"/>
  <c r="H78" i="8"/>
  <c r="C78" i="8"/>
  <c r="H76" i="8"/>
  <c r="H75" i="8"/>
  <c r="H74" i="8"/>
  <c r="H73" i="8"/>
  <c r="H72" i="8"/>
  <c r="H71" i="8"/>
  <c r="H70" i="8"/>
  <c r="C70" i="8"/>
  <c r="H69" i="8"/>
  <c r="H68" i="8"/>
  <c r="H67" i="8"/>
  <c r="H66" i="8"/>
  <c r="H65" i="8"/>
  <c r="H64" i="8"/>
  <c r="H63" i="8"/>
  <c r="H62" i="8"/>
  <c r="C62" i="8"/>
  <c r="H61" i="8"/>
  <c r="H60" i="8"/>
  <c r="H59" i="8"/>
  <c r="H58" i="8"/>
  <c r="H57" i="8"/>
  <c r="H56" i="8"/>
  <c r="H55" i="8"/>
  <c r="H54" i="8"/>
  <c r="H53" i="8"/>
  <c r="H50" i="8"/>
  <c r="H49" i="8"/>
  <c r="H48" i="8"/>
  <c r="H47" i="8"/>
  <c r="C47" i="8"/>
  <c r="H46" i="8"/>
  <c r="H45" i="8"/>
  <c r="H43" i="8"/>
  <c r="C43" i="8"/>
  <c r="H35" i="8"/>
  <c r="H32" i="8"/>
  <c r="H31" i="8"/>
  <c r="C31" i="8"/>
  <c r="H30" i="8"/>
  <c r="H28" i="8"/>
  <c r="H27" i="8"/>
  <c r="H26" i="8"/>
  <c r="C26" i="8"/>
  <c r="H21" i="8"/>
  <c r="H20" i="8"/>
  <c r="F16" i="8"/>
  <c r="C16" i="8"/>
  <c r="E6" i="8"/>
  <c r="C6" i="8"/>
  <c r="C5" i="8"/>
  <c r="F53" i="8" l="1"/>
  <c r="E82" i="8"/>
  <c r="E44" i="8"/>
  <c r="E88" i="8"/>
  <c r="E34" i="8"/>
  <c r="E89" i="8"/>
  <c r="E24" i="8"/>
  <c r="E21" i="8"/>
  <c r="L21" i="8" s="1"/>
  <c r="M21" i="8" s="1"/>
  <c r="E33" i="8"/>
  <c r="E25" i="8"/>
  <c r="O8" i="8"/>
  <c r="E77" i="8"/>
  <c r="L77" i="8" s="1"/>
  <c r="E52" i="8"/>
  <c r="E51" i="8"/>
  <c r="E49" i="8"/>
  <c r="F51" i="8"/>
  <c r="E101" i="8"/>
  <c r="E86" i="8"/>
  <c r="L86" i="8" s="1"/>
  <c r="E85" i="8"/>
  <c r="L85" i="8" s="1"/>
  <c r="E23" i="8"/>
  <c r="L82" i="8"/>
  <c r="E115" i="8"/>
  <c r="L115" i="8" s="1"/>
  <c r="E30" i="8"/>
  <c r="E29" i="8"/>
  <c r="L29" i="8" s="1"/>
  <c r="M29" i="8" s="1"/>
  <c r="E114" i="8"/>
  <c r="E109" i="8"/>
  <c r="E81" i="8"/>
  <c r="L81" i="8" s="1"/>
  <c r="E80" i="8"/>
  <c r="L80" i="8" s="1"/>
  <c r="F57" i="8"/>
  <c r="E27" i="8"/>
  <c r="E46" i="8"/>
  <c r="L46" i="8" s="1"/>
  <c r="F54" i="8"/>
  <c r="F49" i="8"/>
  <c r="F60" i="8"/>
  <c r="E45" i="8"/>
  <c r="E32" i="8"/>
  <c r="E43" i="8"/>
  <c r="L43" i="8" s="1"/>
  <c r="E26" i="8"/>
  <c r="E20" i="8"/>
  <c r="E47" i="8"/>
  <c r="L47" i="8" s="1"/>
  <c r="E53" i="8"/>
  <c r="L54" i="8" s="1"/>
  <c r="E55" i="8"/>
  <c r="E68" i="8"/>
  <c r="L68" i="8" s="1"/>
  <c r="F55" i="8"/>
  <c r="E57" i="8"/>
  <c r="L58" i="8" s="1"/>
  <c r="E99" i="8"/>
  <c r="E92" i="8"/>
  <c r="E97" i="8"/>
  <c r="E95" i="8"/>
  <c r="E87" i="8"/>
  <c r="E79" i="8"/>
  <c r="E107" i="8"/>
  <c r="E113" i="8"/>
  <c r="L113" i="8" s="1"/>
  <c r="E105" i="8"/>
  <c r="E103" i="8"/>
  <c r="E110" i="8"/>
  <c r="L110" i="8" s="1"/>
  <c r="E76" i="8"/>
  <c r="E108" i="8"/>
  <c r="E104" i="8"/>
  <c r="L101" i="8"/>
  <c r="E72" i="8"/>
  <c r="E75" i="8"/>
  <c r="E102" i="8"/>
  <c r="E90" i="8"/>
  <c r="E78" i="8"/>
  <c r="E112" i="8"/>
  <c r="E100" i="8"/>
  <c r="E98" i="8"/>
  <c r="E73" i="8"/>
  <c r="E96" i="8"/>
  <c r="E91" i="8"/>
  <c r="E84" i="8"/>
  <c r="L84" i="8" s="1"/>
  <c r="E111" i="8"/>
  <c r="L111" i="8" s="1"/>
  <c r="E106" i="8"/>
  <c r="E83" i="8"/>
  <c r="L83" i="8" s="1"/>
  <c r="E67" i="8"/>
  <c r="L67" i="8" s="1"/>
  <c r="F58" i="8"/>
  <c r="E63" i="8"/>
  <c r="F61" i="8"/>
  <c r="E71" i="8"/>
  <c r="E48" i="8"/>
  <c r="L48" i="8" s="1"/>
  <c r="E69" i="8"/>
  <c r="E65" i="8"/>
  <c r="L65" i="8" s="1"/>
  <c r="E66" i="8"/>
  <c r="L66" i="8" s="1"/>
  <c r="E70" i="8"/>
  <c r="E64" i="8"/>
  <c r="L64" i="8" s="1"/>
  <c r="E62" i="8"/>
  <c r="F59" i="8"/>
  <c r="E74" i="8"/>
  <c r="L74" i="8" s="1"/>
  <c r="F56" i="8"/>
  <c r="E35" i="8"/>
  <c r="F50" i="8"/>
  <c r="E31" i="8"/>
  <c r="L89" i="8" l="1"/>
  <c r="L88" i="8"/>
  <c r="L112" i="8"/>
  <c r="L51" i="8"/>
  <c r="L52" i="8"/>
  <c r="L50" i="8"/>
  <c r="L49" i="8"/>
  <c r="L56" i="8"/>
  <c r="L55" i="8"/>
  <c r="L61" i="8"/>
  <c r="L60" i="8"/>
  <c r="L59" i="8"/>
  <c r="L57" i="8"/>
  <c r="L53" i="8"/>
  <c r="K63" i="8"/>
  <c r="L90" i="8"/>
  <c r="L45" i="8"/>
  <c r="L103" i="8"/>
  <c r="L73" i="8"/>
  <c r="L70" i="8"/>
  <c r="L105" i="8"/>
  <c r="L98" i="8"/>
  <c r="L100" i="8"/>
  <c r="L107" i="8"/>
  <c r="L109" i="8"/>
  <c r="L79" i="8"/>
  <c r="L71" i="8"/>
  <c r="L102" i="8"/>
  <c r="L96" i="8"/>
  <c r="L75" i="8"/>
  <c r="L87" i="8"/>
  <c r="L63" i="8"/>
  <c r="L95" i="8"/>
  <c r="L91" i="8"/>
  <c r="L72" i="8"/>
  <c r="L97" i="8"/>
  <c r="L92" i="8"/>
  <c r="L104" i="8"/>
  <c r="L99" i="8"/>
  <c r="L62" i="8"/>
  <c r="L106" i="8"/>
  <c r="L78" i="8"/>
  <c r="L108" i="8"/>
  <c r="L76" i="8"/>
  <c r="F69" i="6"/>
  <c r="E28" i="8" s="1"/>
  <c r="F62" i="6"/>
  <c r="F47" i="6"/>
  <c r="F46" i="6"/>
  <c r="E22" i="8" l="1"/>
  <c r="L28" i="8"/>
  <c r="M28" i="8" s="1"/>
  <c r="K64" i="8"/>
  <c r="M42" i="8" l="1"/>
  <c r="K65" i="8"/>
  <c r="F39" i="6" l="1"/>
  <c r="K66" i="8"/>
  <c r="K67" i="8" l="1"/>
  <c r="D40" i="6"/>
  <c r="D20" i="8" l="1"/>
  <c r="J20" i="8" s="1"/>
  <c r="E41" i="6"/>
  <c r="F38" i="6" l="1"/>
  <c r="B20" i="8" l="1"/>
  <c r="F40" i="6"/>
  <c r="D41" i="6"/>
  <c r="D42" i="6" l="1"/>
  <c r="G21" i="8" s="1"/>
  <c r="E42" i="6"/>
  <c r="F41" i="6"/>
  <c r="D43" i="6" l="1"/>
  <c r="F42" i="6"/>
  <c r="E43" i="6"/>
  <c r="E44" i="6" l="1"/>
  <c r="D44" i="6"/>
  <c r="F44" i="6" s="1"/>
  <c r="F43" i="6"/>
  <c r="D21" i="8"/>
  <c r="J21" i="8" s="1"/>
  <c r="E45" i="6" l="1"/>
  <c r="D45" i="6"/>
  <c r="D46" i="6" l="1"/>
  <c r="G22" i="8" s="1"/>
  <c r="E46" i="6"/>
  <c r="F45" i="6"/>
  <c r="E47" i="6" l="1"/>
  <c r="D47" i="6"/>
  <c r="D22" i="8"/>
  <c r="J22" i="8" s="1"/>
  <c r="E48" i="6" l="1"/>
  <c r="D48" i="6"/>
  <c r="G23" i="8" l="1"/>
  <c r="D49" i="6"/>
  <c r="F48" i="6"/>
  <c r="E49" i="6"/>
  <c r="E50" i="6" l="1"/>
  <c r="D23" i="8"/>
  <c r="J23" i="8" s="1"/>
  <c r="D50" i="6"/>
  <c r="F49" i="6"/>
  <c r="D51" i="6" l="1"/>
  <c r="D57" i="6"/>
  <c r="F50" i="6"/>
  <c r="E51" i="6"/>
  <c r="G24" i="8" l="1"/>
  <c r="E52" i="6"/>
  <c r="F57" i="6"/>
  <c r="D58" i="6"/>
  <c r="F51" i="6"/>
  <c r="D52" i="6"/>
  <c r="G26" i="8" l="1"/>
  <c r="D59" i="6"/>
  <c r="D60" i="6" s="1"/>
  <c r="D61" i="6" s="1"/>
  <c r="F61" i="6" s="1"/>
  <c r="B26" i="8"/>
  <c r="D53" i="6"/>
  <c r="F52" i="6"/>
  <c r="D24" i="8"/>
  <c r="J24" i="8" s="1"/>
  <c r="E53" i="6"/>
  <c r="E54" i="6" l="1"/>
  <c r="D62" i="6"/>
  <c r="D63" i="6" s="1"/>
  <c r="D64" i="6" s="1"/>
  <c r="D65" i="6" s="1"/>
  <c r="G27" i="8" s="1"/>
  <c r="D54" i="6"/>
  <c r="G25" i="8" s="1"/>
  <c r="F53" i="6"/>
  <c r="E55" i="6" l="1"/>
  <c r="D66" i="6"/>
  <c r="F66" i="6" s="1"/>
  <c r="D55" i="6"/>
  <c r="F54" i="6"/>
  <c r="E56" i="6" l="1"/>
  <c r="D67" i="6"/>
  <c r="D25" i="8"/>
  <c r="J25" i="8" s="1"/>
  <c r="D56" i="6"/>
  <c r="F55" i="6"/>
  <c r="D68" i="6" l="1"/>
  <c r="G28" i="8" s="1"/>
  <c r="F67" i="6"/>
  <c r="E57" i="6"/>
  <c r="F56" i="6"/>
  <c r="E58" i="6"/>
  <c r="D69" i="6" l="1"/>
  <c r="D71" i="6" s="1"/>
  <c r="D72" i="6" s="1"/>
  <c r="E59" i="6"/>
  <c r="E60" i="6" s="1"/>
  <c r="E61" i="6" s="1"/>
  <c r="E62" i="6" s="1"/>
  <c r="E63" i="6" s="1"/>
  <c r="E64" i="6" s="1"/>
  <c r="E65" i="6" s="1"/>
  <c r="F58" i="6"/>
  <c r="G29" i="8" l="1"/>
  <c r="D73" i="6"/>
  <c r="D74" i="6" s="1"/>
  <c r="D26" i="8"/>
  <c r="J26" i="8" s="1"/>
  <c r="E66" i="6"/>
  <c r="E67" i="6" s="1"/>
  <c r="E68" i="6" s="1"/>
  <c r="F65" i="6"/>
  <c r="F73" i="6" l="1"/>
  <c r="E69" i="6"/>
  <c r="E71" i="6" s="1"/>
  <c r="E72" i="6" s="1"/>
  <c r="F68" i="6"/>
  <c r="D27" i="8"/>
  <c r="J27" i="8" s="1"/>
  <c r="F74" i="6"/>
  <c r="D75" i="6"/>
  <c r="G30" i="8" l="1"/>
  <c r="D28" i="8"/>
  <c r="J28" i="8" s="1"/>
  <c r="E73" i="6"/>
  <c r="E74" i="6" s="1"/>
  <c r="E75" i="6" s="1"/>
  <c r="E76" i="6" s="1"/>
  <c r="F72" i="6"/>
  <c r="D76" i="6"/>
  <c r="E77" i="6" l="1"/>
  <c r="D29" i="8"/>
  <c r="J29" i="8" s="1"/>
  <c r="F75" i="6"/>
  <c r="D77" i="6"/>
  <c r="F76" i="6"/>
  <c r="E78" i="6" l="1"/>
  <c r="D30" i="8"/>
  <c r="J30" i="8" s="1"/>
  <c r="D78" i="6"/>
  <c r="E79" i="6" s="1"/>
  <c r="F77" i="6"/>
  <c r="D79" i="6" l="1"/>
  <c r="G31" i="8" s="1"/>
  <c r="E80" i="6" l="1"/>
  <c r="F79" i="6"/>
  <c r="D80" i="6"/>
  <c r="B31" i="8"/>
  <c r="E81" i="6" l="1"/>
  <c r="F80" i="6"/>
  <c r="D81" i="6"/>
  <c r="D31" i="8"/>
  <c r="J31" i="8" s="1"/>
  <c r="E82" i="6" l="1"/>
  <c r="F81" i="6"/>
  <c r="D82" i="6"/>
  <c r="G32" i="8" s="1"/>
  <c r="E83" i="6" l="1"/>
  <c r="F82" i="6"/>
  <c r="D83" i="6"/>
  <c r="F83" i="6" s="1"/>
  <c r="E84" i="6" l="1"/>
  <c r="D84" i="6"/>
  <c r="D32" i="8"/>
  <c r="J32" i="8" s="1"/>
  <c r="D88" i="6" l="1"/>
  <c r="E85" i="6"/>
  <c r="F84" i="6"/>
  <c r="D85" i="6"/>
  <c r="D89" i="6" l="1"/>
  <c r="D90" i="6" s="1"/>
  <c r="F90" i="6" s="1"/>
  <c r="G34" i="8"/>
  <c r="G33" i="8"/>
  <c r="E86" i="6"/>
  <c r="F85" i="6"/>
  <c r="D86" i="6"/>
  <c r="F89" i="6" l="1"/>
  <c r="E87" i="6"/>
  <c r="E88" i="6" s="1"/>
  <c r="F88" i="6" s="1"/>
  <c r="D33" i="8"/>
  <c r="J33" i="8" s="1"/>
  <c r="F86" i="6"/>
  <c r="D87" i="6"/>
  <c r="E89" i="6" l="1"/>
  <c r="E90" i="6" s="1"/>
  <c r="E91" i="6" s="1"/>
  <c r="F91" i="6" s="1"/>
  <c r="F87" i="6"/>
  <c r="D91" i="6"/>
  <c r="G35" i="8" s="1"/>
  <c r="D34" i="8" l="1"/>
  <c r="J34" i="8" s="1"/>
  <c r="E92" i="6"/>
  <c r="D92" i="6"/>
  <c r="E93" i="6" l="1"/>
  <c r="D35" i="8"/>
  <c r="J35" i="8" s="1"/>
  <c r="D93" i="6"/>
  <c r="F92" i="6"/>
  <c r="E94" i="6" l="1"/>
  <c r="F93" i="6"/>
  <c r="E95" i="6" l="1"/>
  <c r="D95" i="6"/>
  <c r="F95" i="6" l="1"/>
  <c r="D36" i="8" s="1"/>
  <c r="J36" i="8" s="1"/>
  <c r="D96" i="6"/>
  <c r="E96" i="6"/>
  <c r="F96" i="6" l="1"/>
  <c r="D97" i="6"/>
  <c r="E97" i="6"/>
  <c r="F97" i="6" l="1"/>
  <c r="E98" i="6"/>
  <c r="D98" i="6"/>
  <c r="E99" i="6" l="1"/>
  <c r="D99" i="6"/>
  <c r="F98" i="6"/>
  <c r="D37" i="8" s="1"/>
  <c r="J37" i="8" s="1"/>
  <c r="E100" i="6" l="1"/>
  <c r="D100" i="6"/>
  <c r="F99" i="6"/>
  <c r="F100" i="6" l="1"/>
  <c r="E101" i="6"/>
  <c r="D101" i="6"/>
  <c r="F101" i="6" l="1"/>
  <c r="D38" i="8" s="1"/>
  <c r="J38" i="8" s="1"/>
  <c r="E102" i="6"/>
  <c r="D102" i="6"/>
  <c r="F102" i="6" l="1"/>
  <c r="E103" i="6"/>
  <c r="D103" i="6"/>
  <c r="D104" i="6" l="1"/>
  <c r="F103" i="6"/>
  <c r="E104" i="6"/>
  <c r="E105" i="6" l="1"/>
  <c r="D105" i="6"/>
  <c r="F104" i="6"/>
  <c r="D39" i="8" s="1"/>
  <c r="J39" i="8" s="1"/>
  <c r="F105" i="6" l="1"/>
  <c r="E106" i="6"/>
  <c r="D106" i="6"/>
  <c r="F106" i="6" l="1"/>
  <c r="D107" i="6"/>
  <c r="E107" i="6"/>
  <c r="D108" i="6" l="1"/>
  <c r="E108" i="6"/>
  <c r="F107" i="6"/>
  <c r="D40" i="8" s="1"/>
  <c r="J40" i="8" s="1"/>
  <c r="D109" i="6" l="1"/>
  <c r="F108" i="6"/>
  <c r="E109" i="6"/>
  <c r="D110" i="6" l="1"/>
  <c r="F109" i="6"/>
  <c r="E110" i="6"/>
  <c r="D111" i="6" l="1"/>
  <c r="F110" i="6"/>
  <c r="D41" i="8" s="1"/>
  <c r="J41" i="8" s="1"/>
  <c r="E111" i="6"/>
  <c r="D112" i="6" l="1"/>
  <c r="F111" i="6"/>
  <c r="E112" i="6"/>
  <c r="E113" i="6" l="1"/>
  <c r="D113" i="6"/>
  <c r="F112" i="6"/>
  <c r="E114" i="6" l="1"/>
  <c r="D114" i="6"/>
  <c r="E115" i="6" s="1"/>
  <c r="D115" i="6" l="1"/>
  <c r="G43" i="8" s="1"/>
  <c r="F114" i="6"/>
  <c r="E116" i="6" l="1"/>
  <c r="B43" i="8"/>
  <c r="D116" i="6"/>
  <c r="F115" i="6"/>
  <c r="E117" i="6" l="1"/>
  <c r="D43" i="8"/>
  <c r="J43" i="8" s="1"/>
  <c r="F116" i="6"/>
  <c r="D117" i="6"/>
  <c r="E118" i="6" l="1"/>
  <c r="D118" i="6"/>
  <c r="D119" i="6" s="1"/>
  <c r="F117" i="6"/>
  <c r="D120" i="6" l="1"/>
  <c r="G44" i="8"/>
  <c r="E119" i="6"/>
  <c r="E120" i="6" s="1"/>
  <c r="F118" i="6"/>
  <c r="E121" i="6" l="1"/>
  <c r="D121" i="6"/>
  <c r="F120" i="6"/>
  <c r="F119" i="6"/>
  <c r="E122" i="6" l="1"/>
  <c r="D44" i="8"/>
  <c r="J44" i="8" s="1"/>
  <c r="D122" i="6"/>
  <c r="F121" i="6"/>
  <c r="E123" i="6" l="1"/>
  <c r="F122" i="6"/>
  <c r="D123" i="6"/>
  <c r="F123" i="6" l="1"/>
  <c r="G45" i="8"/>
  <c r="E124" i="6"/>
  <c r="D124" i="6"/>
  <c r="D45" i="8" l="1"/>
  <c r="J45" i="8" s="1"/>
  <c r="D125" i="6"/>
  <c r="E125" i="6"/>
  <c r="F124" i="6"/>
  <c r="D126" i="6" l="1"/>
  <c r="F125" i="6"/>
  <c r="E126" i="6"/>
  <c r="D127" i="6" l="1"/>
  <c r="F126" i="6"/>
  <c r="E127" i="6"/>
  <c r="G46" i="8" l="1"/>
  <c r="F127" i="6"/>
  <c r="D128" i="6"/>
  <c r="E128" i="6"/>
  <c r="E129" i="6" l="1"/>
  <c r="F128" i="6"/>
  <c r="D129" i="6"/>
  <c r="D46" i="8"/>
  <c r="J46" i="8" s="1"/>
  <c r="F129" i="6" l="1"/>
  <c r="D130" i="6"/>
  <c r="E130" i="6"/>
  <c r="F130" i="6" l="1"/>
  <c r="D131" i="6"/>
  <c r="E131" i="6"/>
  <c r="F131" i="6" l="1"/>
  <c r="D132" i="6"/>
  <c r="E132" i="6"/>
  <c r="G47" i="8" l="1"/>
  <c r="F132" i="6"/>
  <c r="D133" i="6"/>
  <c r="E133" i="6"/>
  <c r="B47" i="8"/>
  <c r="E134" i="6" l="1"/>
  <c r="D134" i="6"/>
  <c r="F133" i="6"/>
  <c r="D47" i="8"/>
  <c r="J47" i="8" s="1"/>
  <c r="F134" i="6" l="1"/>
  <c r="D135" i="6"/>
  <c r="E135" i="6"/>
  <c r="G48" i="8" l="1"/>
  <c r="D136" i="6"/>
  <c r="F135" i="6"/>
  <c r="E136" i="6"/>
  <c r="D48" i="8" l="1"/>
  <c r="J48" i="8" s="1"/>
  <c r="F136" i="6"/>
  <c r="D137" i="6"/>
  <c r="E137" i="6"/>
  <c r="D138" i="6" l="1"/>
  <c r="F137" i="6"/>
  <c r="E138" i="6"/>
  <c r="E139" i="6" l="1"/>
  <c r="F138" i="6"/>
  <c r="D139" i="6"/>
  <c r="G49" i="8" s="1"/>
  <c r="F139" i="6" l="1"/>
  <c r="E140" i="6"/>
  <c r="D140" i="6"/>
  <c r="D49" i="8"/>
  <c r="J50" i="8" l="1"/>
  <c r="J49" i="8"/>
  <c r="G50" i="8"/>
  <c r="D149" i="6"/>
  <c r="D150" i="6" s="1"/>
  <c r="G53" i="8" s="1"/>
  <c r="E141" i="6"/>
  <c r="F140" i="6"/>
  <c r="D141" i="6"/>
  <c r="F141" i="6" l="1"/>
  <c r="E142" i="6"/>
  <c r="D142" i="6"/>
  <c r="D151" i="6"/>
  <c r="G54" i="8" l="1"/>
  <c r="D152" i="6"/>
  <c r="D153" i="6" s="1"/>
  <c r="G55" i="8" s="1"/>
  <c r="G51" i="8"/>
  <c r="F142" i="6"/>
  <c r="E143" i="6"/>
  <c r="D143" i="6"/>
  <c r="D51" i="8"/>
  <c r="J51" i="8" s="1"/>
  <c r="D154" i="6" l="1"/>
  <c r="G56" i="8" s="1"/>
  <c r="E144" i="6"/>
  <c r="D144" i="6"/>
  <c r="F143" i="6"/>
  <c r="D155" i="6" l="1"/>
  <c r="D156" i="6" s="1"/>
  <c r="G57" i="8" s="1"/>
  <c r="D145" i="6"/>
  <c r="E145" i="6"/>
  <c r="F144" i="6"/>
  <c r="D157" i="6" l="1"/>
  <c r="G58" i="8" s="1"/>
  <c r="F145" i="6"/>
  <c r="E146" i="6"/>
  <c r="D146" i="6"/>
  <c r="D158" i="6" l="1"/>
  <c r="G59" i="8" s="1"/>
  <c r="G52" i="8"/>
  <c r="F146" i="6"/>
  <c r="E147" i="6"/>
  <c r="D147" i="6"/>
  <c r="D159" i="6"/>
  <c r="G60" i="8" s="1"/>
  <c r="D52" i="8" l="1"/>
  <c r="J52" i="8" s="1"/>
  <c r="D148" i="6"/>
  <c r="F147" i="6"/>
  <c r="E148" i="6"/>
  <c r="D160" i="6"/>
  <c r="G61" i="8" s="1"/>
  <c r="F148" i="6" l="1"/>
  <c r="E149" i="6"/>
  <c r="E150" i="6" s="1"/>
  <c r="D161" i="6"/>
  <c r="F149" i="6" l="1"/>
  <c r="E151" i="6"/>
  <c r="F150" i="6"/>
  <c r="F161" i="6"/>
  <c r="D162" i="6"/>
  <c r="E152" i="6" l="1"/>
  <c r="F151" i="6"/>
  <c r="D53" i="8"/>
  <c r="F162" i="6"/>
  <c r="D163" i="6"/>
  <c r="J54" i="8" l="1"/>
  <c r="J53" i="8"/>
  <c r="E153" i="6"/>
  <c r="F152" i="6"/>
  <c r="D164" i="6"/>
  <c r="G62" i="8" s="1"/>
  <c r="E164" i="6"/>
  <c r="F163" i="6"/>
  <c r="D55" i="8" l="1"/>
  <c r="E154" i="6"/>
  <c r="F153" i="6"/>
  <c r="B62" i="8"/>
  <c r="E165" i="6"/>
  <c r="D165" i="6"/>
  <c r="F164" i="6"/>
  <c r="E155" i="6" l="1"/>
  <c r="F154" i="6"/>
  <c r="J56" i="8"/>
  <c r="J55" i="8"/>
  <c r="E166" i="6"/>
  <c r="D62" i="8"/>
  <c r="J62" i="8" s="1"/>
  <c r="F165" i="6"/>
  <c r="D166" i="6"/>
  <c r="E156" i="6" l="1"/>
  <c r="F155" i="6"/>
  <c r="F166" i="6"/>
  <c r="E167" i="6"/>
  <c r="D167" i="6"/>
  <c r="E157" i="6" l="1"/>
  <c r="F156" i="6"/>
  <c r="D57" i="8"/>
  <c r="D168" i="6"/>
  <c r="E168" i="6"/>
  <c r="F167" i="6"/>
  <c r="J61" i="8" l="1"/>
  <c r="J57" i="8"/>
  <c r="J60" i="8"/>
  <c r="J59" i="8"/>
  <c r="J58" i="8"/>
  <c r="E158" i="6"/>
  <c r="F157" i="6"/>
  <c r="E169" i="6"/>
  <c r="D169" i="6"/>
  <c r="F168" i="6"/>
  <c r="E159" i="6" l="1"/>
  <c r="F158" i="6"/>
  <c r="F169" i="6"/>
  <c r="E170" i="6"/>
  <c r="D170" i="6"/>
  <c r="G63" i="8" s="1"/>
  <c r="E160" i="6" l="1"/>
  <c r="F159" i="6"/>
  <c r="E171" i="6"/>
  <c r="D171" i="6"/>
  <c r="F170" i="6"/>
  <c r="E161" i="6" l="1"/>
  <c r="E162" i="6" s="1"/>
  <c r="E163" i="6" s="1"/>
  <c r="F160" i="6"/>
  <c r="D63" i="8"/>
  <c r="J63" i="8" s="1"/>
  <c r="E172" i="6"/>
  <c r="D172" i="6"/>
  <c r="F171" i="6"/>
  <c r="E173" i="6" l="1"/>
  <c r="F172" i="6"/>
  <c r="D173" i="6"/>
  <c r="G64" i="8" s="1"/>
  <c r="E174" i="6" l="1"/>
  <c r="D174" i="6"/>
  <c r="F173" i="6"/>
  <c r="D64" i="8" l="1"/>
  <c r="J64" i="8" s="1"/>
  <c r="F174" i="6"/>
  <c r="D175" i="6"/>
  <c r="E175" i="6"/>
  <c r="F175" i="6" l="1"/>
  <c r="D176" i="6"/>
  <c r="G65" i="8" s="1"/>
  <c r="E176" i="6"/>
  <c r="E177" i="6" l="1"/>
  <c r="F176" i="6"/>
  <c r="D177" i="6"/>
  <c r="F177" i="6" l="1"/>
  <c r="D178" i="6"/>
  <c r="E178" i="6"/>
  <c r="D65" i="8"/>
  <c r="J65" i="8" s="1"/>
  <c r="D179" i="6" l="1"/>
  <c r="G66" i="8" s="1"/>
  <c r="E179" i="6"/>
  <c r="F178" i="6"/>
  <c r="E180" i="6" l="1"/>
  <c r="D180" i="6"/>
  <c r="F179" i="6"/>
  <c r="D66" i="8" l="1"/>
  <c r="J66" i="8" s="1"/>
  <c r="F180" i="6"/>
  <c r="E181" i="6"/>
  <c r="D181" i="6"/>
  <c r="E182" i="6" l="1"/>
  <c r="F181" i="6"/>
  <c r="D182" i="6"/>
  <c r="G67" i="8" s="1"/>
  <c r="E183" i="6" l="1"/>
  <c r="F182" i="6"/>
  <c r="D183" i="6"/>
  <c r="E184" i="6" l="1"/>
  <c r="D184" i="6"/>
  <c r="F183" i="6"/>
  <c r="D67" i="8"/>
  <c r="J67" i="8" s="1"/>
  <c r="E185" i="6" l="1"/>
  <c r="F184" i="6"/>
  <c r="D185" i="6"/>
  <c r="G68" i="8" s="1"/>
  <c r="E186" i="6" l="1"/>
  <c r="D186" i="6"/>
  <c r="F185" i="6"/>
  <c r="D68" i="8" l="1"/>
  <c r="J68" i="8" s="1"/>
  <c r="E187" i="6"/>
  <c r="D187" i="6"/>
  <c r="F186" i="6"/>
  <c r="E188" i="6" l="1"/>
  <c r="F187" i="6"/>
  <c r="D188" i="6"/>
  <c r="G69" i="8" s="1"/>
  <c r="E189" i="6" l="1"/>
  <c r="D189" i="6"/>
  <c r="F188" i="6"/>
  <c r="D69" i="8" l="1"/>
  <c r="J69" i="8" s="1"/>
  <c r="E190" i="6"/>
  <c r="D190" i="6"/>
  <c r="F189" i="6"/>
  <c r="E191" i="6" l="1"/>
  <c r="D191" i="6"/>
  <c r="F190" i="6"/>
  <c r="F191" i="6" l="1"/>
  <c r="E192" i="6"/>
  <c r="D192" i="6" l="1"/>
  <c r="G70" i="8" l="1"/>
  <c r="E193" i="6" l="1"/>
  <c r="F192" i="6"/>
  <c r="D193" i="6"/>
  <c r="B70" i="8"/>
  <c r="E194" i="6" l="1"/>
  <c r="D194" i="6"/>
  <c r="F193" i="6"/>
  <c r="D70" i="8"/>
  <c r="J70" i="8" s="1"/>
  <c r="E195" i="6" l="1"/>
  <c r="D195" i="6"/>
  <c r="F194" i="6"/>
  <c r="E196" i="6" l="1"/>
  <c r="F195" i="6"/>
  <c r="D196" i="6"/>
  <c r="E197" i="6" l="1"/>
  <c r="F196" i="6"/>
  <c r="D197" i="6"/>
  <c r="G71" i="8" s="1"/>
  <c r="E198" i="6" l="1"/>
  <c r="D198" i="6"/>
  <c r="F197" i="6"/>
  <c r="D71" i="8" l="1"/>
  <c r="J71" i="8" s="1"/>
  <c r="E199" i="6"/>
  <c r="F198" i="6"/>
  <c r="D199" i="6"/>
  <c r="E200" i="6" l="1"/>
  <c r="F199" i="6"/>
  <c r="D200" i="6"/>
  <c r="E201" i="6" l="1"/>
  <c r="F200" i="6"/>
  <c r="D201" i="6"/>
  <c r="D202" i="6" l="1"/>
  <c r="G72" i="8" s="1"/>
  <c r="F201" i="6"/>
  <c r="E202" i="6"/>
  <c r="F202" i="6" l="1"/>
  <c r="E203" i="6"/>
  <c r="D203" i="6"/>
  <c r="F203" i="6" l="1"/>
  <c r="E204" i="6"/>
  <c r="D204" i="6"/>
  <c r="D72" i="8"/>
  <c r="J72" i="8" s="1"/>
  <c r="D205" i="6" l="1"/>
  <c r="E205" i="6"/>
  <c r="F204" i="6"/>
  <c r="E206" i="6" l="1"/>
  <c r="F205" i="6"/>
  <c r="D206" i="6"/>
  <c r="F206" i="6" l="1"/>
  <c r="D207" i="6"/>
  <c r="G73" i="8" s="1"/>
  <c r="E207" i="6"/>
  <c r="D208" i="6" l="1"/>
  <c r="F207" i="6"/>
  <c r="E208" i="6"/>
  <c r="D73" i="8" l="1"/>
  <c r="J73" i="8" s="1"/>
  <c r="D209" i="6"/>
  <c r="E209" i="6"/>
  <c r="F208" i="6"/>
  <c r="E210" i="6" l="1"/>
  <c r="F209" i="6"/>
  <c r="D210" i="6"/>
  <c r="F210" i="6" l="1"/>
  <c r="D211" i="6"/>
  <c r="E211" i="6"/>
  <c r="F211" i="6" l="1"/>
  <c r="D212" i="6"/>
  <c r="G74" i="8" s="1"/>
  <c r="E212" i="6"/>
  <c r="D213" i="6" l="1"/>
  <c r="F212" i="6"/>
  <c r="E213" i="6"/>
  <c r="D74" i="8" l="1"/>
  <c r="J74" i="8" s="1"/>
  <c r="D214" i="6"/>
  <c r="E214" i="6"/>
  <c r="F213" i="6"/>
  <c r="E215" i="6" l="1"/>
  <c r="D215" i="6"/>
  <c r="G75" i="8" s="1"/>
  <c r="F214" i="6"/>
  <c r="D216" i="6" l="1"/>
  <c r="F215" i="6"/>
  <c r="E216" i="6"/>
  <c r="D75" i="8" l="1"/>
  <c r="J75" i="8" s="1"/>
  <c r="E217" i="6"/>
  <c r="D217" i="6"/>
  <c r="F216" i="6"/>
  <c r="D218" i="6" l="1"/>
  <c r="G76" i="8" s="1"/>
  <c r="F217" i="6"/>
  <c r="E218" i="6"/>
  <c r="E219" i="6" l="1"/>
  <c r="F218" i="6"/>
  <c r="D219" i="6"/>
  <c r="E220" i="6" l="1"/>
  <c r="F219" i="6"/>
  <c r="D220" i="6"/>
  <c r="D76" i="8"/>
  <c r="J76" i="8" s="1"/>
  <c r="F220" i="6" l="1"/>
  <c r="D221" i="6"/>
  <c r="E221" i="6"/>
  <c r="E222" i="6" l="1"/>
  <c r="F221" i="6"/>
  <c r="D222" i="6"/>
  <c r="E223" i="6" l="1"/>
  <c r="D223" i="6"/>
  <c r="G77" i="8" s="1"/>
  <c r="F222" i="6"/>
  <c r="D224" i="6" l="1"/>
  <c r="F223" i="6"/>
  <c r="E224" i="6"/>
  <c r="D77" i="8" l="1"/>
  <c r="J77" i="8" s="1"/>
  <c r="E225" i="6"/>
  <c r="F224" i="6"/>
  <c r="D225" i="6"/>
  <c r="E226" i="6" l="1"/>
  <c r="F225" i="6"/>
  <c r="D226" i="6"/>
  <c r="F226" i="6" l="1"/>
  <c r="D227" i="6"/>
  <c r="E227" i="6"/>
  <c r="E228" i="6" l="1"/>
  <c r="D228" i="6"/>
  <c r="G78" i="8" s="1"/>
  <c r="F227" i="6"/>
  <c r="B78" i="8" l="1"/>
  <c r="E229" i="6"/>
  <c r="D229" i="6"/>
  <c r="F228" i="6"/>
  <c r="D78" i="8" l="1"/>
  <c r="J78" i="8" s="1"/>
  <c r="E230" i="6"/>
  <c r="F229" i="6"/>
  <c r="D230" i="6"/>
  <c r="E231" i="6" l="1"/>
  <c r="F230" i="6"/>
  <c r="D231" i="6"/>
  <c r="G79" i="8" s="1"/>
  <c r="E232" i="6" l="1"/>
  <c r="D232" i="6"/>
  <c r="F231" i="6"/>
  <c r="D79" i="8" l="1"/>
  <c r="J79" i="8" s="1"/>
  <c r="E233" i="6"/>
  <c r="F232" i="6"/>
  <c r="D233" i="6"/>
  <c r="F233" i="6" l="1"/>
  <c r="D234" i="6"/>
  <c r="G80" i="8" s="1"/>
  <c r="E234" i="6"/>
  <c r="D235" i="6" l="1"/>
  <c r="E235" i="6"/>
  <c r="F234" i="6"/>
  <c r="D80" i="8" l="1"/>
  <c r="J80" i="8" s="1"/>
  <c r="E236" i="6"/>
  <c r="D236" i="6"/>
  <c r="F235" i="6"/>
  <c r="F236" i="6" l="1"/>
  <c r="D237" i="6"/>
  <c r="G81" i="8" s="1"/>
  <c r="E237" i="6"/>
  <c r="E238" i="6" l="1"/>
  <c r="D238" i="6"/>
  <c r="F237" i="6"/>
  <c r="D81" i="8" l="1"/>
  <c r="J81" i="8" s="1"/>
  <c r="F238" i="6"/>
  <c r="D239" i="6"/>
  <c r="E239" i="6"/>
  <c r="D240" i="6" l="1"/>
  <c r="G82" i="8" s="1"/>
  <c r="F239" i="6"/>
  <c r="E240" i="6"/>
  <c r="E241" i="6" l="1"/>
  <c r="D241" i="6"/>
  <c r="F240" i="6"/>
  <c r="D82" i="8" l="1"/>
  <c r="J82" i="8" s="1"/>
  <c r="F241" i="6"/>
  <c r="D242" i="6"/>
  <c r="E242" i="6"/>
  <c r="D243" i="6" l="1"/>
  <c r="G83" i="8" s="1"/>
  <c r="F242" i="6"/>
  <c r="E243" i="6"/>
  <c r="E244" i="6" l="1"/>
  <c r="D244" i="6"/>
  <c r="F243" i="6"/>
  <c r="D83" i="8" l="1"/>
  <c r="J83" i="8" s="1"/>
  <c r="E245" i="6"/>
  <c r="F244" i="6"/>
  <c r="D245" i="6"/>
  <c r="E246" i="6" l="1"/>
  <c r="F245" i="6"/>
  <c r="D246" i="6"/>
  <c r="G84" i="8" s="1"/>
  <c r="E247" i="6" l="1"/>
  <c r="D247" i="6"/>
  <c r="F246" i="6"/>
  <c r="D84" i="8" l="1"/>
  <c r="J84" i="8" s="1"/>
  <c r="E248" i="6"/>
  <c r="F247" i="6"/>
  <c r="D248" i="6"/>
  <c r="E249" i="6" l="1"/>
  <c r="F248" i="6"/>
  <c r="D249" i="6"/>
  <c r="G85" i="8" s="1"/>
  <c r="E250" i="6" l="1"/>
  <c r="D250" i="6"/>
  <c r="F249" i="6"/>
  <c r="D85" i="8" l="1"/>
  <c r="J85" i="8" s="1"/>
  <c r="E251" i="6"/>
  <c r="D251" i="6"/>
  <c r="F250" i="6"/>
  <c r="E252" i="6" l="1"/>
  <c r="F251" i="6"/>
  <c r="D252" i="6"/>
  <c r="G86" i="8" s="1"/>
  <c r="E253" i="6" l="1"/>
  <c r="D253" i="6"/>
  <c r="F252" i="6"/>
  <c r="D86" i="8" l="1"/>
  <c r="J86" i="8" s="1"/>
  <c r="E254" i="6"/>
  <c r="F253" i="6"/>
  <c r="D254" i="6"/>
  <c r="E255" i="6" l="1"/>
  <c r="F254" i="6"/>
  <c r="D255" i="6"/>
  <c r="E256" i="6" l="1"/>
  <c r="F255" i="6"/>
  <c r="D256" i="6"/>
  <c r="E257" i="6" s="1"/>
  <c r="F257" i="6" s="1"/>
  <c r="F256" i="6" l="1"/>
  <c r="D257" i="6"/>
  <c r="G87" i="8" s="1"/>
  <c r="D258" i="6" l="1"/>
  <c r="E258" i="6"/>
  <c r="B87" i="8"/>
  <c r="E262" i="6" l="1"/>
  <c r="F262" i="6" s="1"/>
  <c r="D88" i="8" s="1"/>
  <c r="J88" i="8" s="1"/>
  <c r="D265" i="6"/>
  <c r="D266" i="6" s="1"/>
  <c r="D262" i="6"/>
  <c r="E259" i="6"/>
  <c r="D259" i="6"/>
  <c r="D87" i="8"/>
  <c r="J87" i="8" s="1"/>
  <c r="D263" i="6" l="1"/>
  <c r="D264" i="6" s="1"/>
  <c r="G88" i="8"/>
  <c r="G89" i="8"/>
  <c r="E260" i="6"/>
  <c r="D260" i="6"/>
  <c r="D261" i="6" l="1"/>
  <c r="E261" i="6"/>
  <c r="K21" i="8" l="1"/>
  <c r="K27" i="8" l="1"/>
  <c r="K29" i="8"/>
  <c r="K28" i="8"/>
  <c r="K35" i="8"/>
  <c r="K109" i="8" l="1"/>
  <c r="K47" i="8" l="1"/>
  <c r="K97" i="8"/>
  <c r="K48" i="8" l="1"/>
  <c r="K84" i="8"/>
  <c r="K87" i="8"/>
  <c r="K95" i="8"/>
  <c r="K77" i="8" l="1"/>
  <c r="K86" i="8"/>
  <c r="K114" i="8"/>
  <c r="K76" i="8" l="1"/>
  <c r="K78" i="8"/>
  <c r="K108" i="8" l="1"/>
  <c r="K111" i="8"/>
  <c r="K113" i="8"/>
  <c r="K115" i="8"/>
  <c r="K90" i="8"/>
  <c r="D267" i="6" l="1"/>
  <c r="D268" i="6" s="1"/>
  <c r="G90" i="8" l="1"/>
  <c r="D269" i="6"/>
  <c r="F269" i="6" l="1"/>
  <c r="D270" i="6"/>
  <c r="F270" i="6" l="1"/>
  <c r="D271" i="6"/>
  <c r="E273" i="6" l="1"/>
  <c r="F271" i="6"/>
  <c r="D273" i="6"/>
  <c r="E274" i="6" l="1"/>
  <c r="D274" i="6"/>
  <c r="F273" i="6"/>
  <c r="B91" i="8" l="1"/>
  <c r="E275" i="6"/>
  <c r="D275" i="6"/>
  <c r="F274" i="6"/>
  <c r="E276" i="6" l="1"/>
  <c r="F275" i="6"/>
  <c r="D276" i="6"/>
  <c r="D91" i="8"/>
  <c r="J91" i="8" s="1"/>
  <c r="D277" i="6" l="1"/>
  <c r="E277" i="6"/>
  <c r="F276" i="6"/>
  <c r="F277" i="6" l="1"/>
  <c r="E278" i="6"/>
  <c r="D278" i="6"/>
  <c r="E279" i="6" l="1"/>
  <c r="F278" i="6"/>
  <c r="D279" i="6"/>
  <c r="E280" i="6" l="1"/>
  <c r="F279" i="6"/>
  <c r="D280" i="6"/>
  <c r="D92" i="8" l="1"/>
  <c r="J92" i="8" s="1"/>
  <c r="E281" i="6"/>
  <c r="F280" i="6"/>
  <c r="D281" i="6"/>
  <c r="E282" i="6" l="1"/>
  <c r="F281" i="6"/>
  <c r="D282" i="6"/>
  <c r="E283" i="6" l="1"/>
  <c r="F282" i="6"/>
  <c r="D283" i="6"/>
  <c r="E284" i="6" l="1"/>
  <c r="E285" i="6"/>
  <c r="D285" i="6"/>
  <c r="F283" i="6"/>
  <c r="E286" i="6" l="1"/>
  <c r="D286" i="6"/>
  <c r="F285" i="6"/>
  <c r="B95" i="8" l="1"/>
  <c r="G95" i="8"/>
  <c r="F286" i="6"/>
  <c r="E287" i="6"/>
  <c r="D287" i="6"/>
  <c r="D95" i="8" l="1"/>
  <c r="J95" i="8" s="1"/>
  <c r="E288" i="6"/>
  <c r="D288" i="6"/>
  <c r="F287" i="6"/>
  <c r="E289" i="6" l="1"/>
  <c r="F288" i="6"/>
  <c r="D289" i="6"/>
  <c r="F289" i="6" l="1"/>
  <c r="E290" i="6"/>
  <c r="D290" i="6"/>
  <c r="F290" i="6" l="1"/>
  <c r="D291" i="6"/>
  <c r="E291" i="6"/>
  <c r="G96" i="8" l="1"/>
  <c r="D292" i="6"/>
  <c r="E292" i="6"/>
  <c r="F291" i="6"/>
  <c r="D96" i="8" l="1"/>
  <c r="J96" i="8" s="1"/>
  <c r="E293" i="6"/>
  <c r="D293" i="6"/>
  <c r="F292" i="6"/>
  <c r="E294" i="6" l="1"/>
  <c r="F293" i="6"/>
  <c r="D294" i="6"/>
  <c r="G97" i="8" l="1"/>
  <c r="E295" i="6"/>
  <c r="F294" i="6"/>
  <c r="D295" i="6"/>
  <c r="D97" i="8" l="1"/>
  <c r="J97" i="8" s="1"/>
  <c r="F295" i="6"/>
  <c r="E296" i="6"/>
  <c r="D296" i="6"/>
  <c r="E297" i="6" l="1"/>
  <c r="F296" i="6"/>
  <c r="D297" i="6"/>
  <c r="F297" i="6" l="1"/>
  <c r="E298" i="6"/>
  <c r="G98" i="8"/>
  <c r="D298" i="6"/>
  <c r="F298" i="6" l="1"/>
  <c r="E299" i="6"/>
  <c r="D299" i="6"/>
  <c r="D98" i="8"/>
  <c r="J98" i="8" s="1"/>
  <c r="E300" i="6" l="1"/>
  <c r="D300" i="6"/>
  <c r="F299" i="6"/>
  <c r="F300" i="6" l="1"/>
  <c r="D301" i="6"/>
  <c r="E301" i="6"/>
  <c r="E302" i="6" l="1"/>
  <c r="G99" i="8"/>
  <c r="F301" i="6"/>
  <c r="D302" i="6"/>
  <c r="B99" i="8"/>
  <c r="D99" i="8" l="1"/>
  <c r="J99" i="8" s="1"/>
  <c r="F302" i="6"/>
  <c r="E303" i="6"/>
  <c r="D303" i="6"/>
  <c r="E304" i="6" l="1"/>
  <c r="F303" i="6"/>
  <c r="D304" i="6"/>
  <c r="E305" i="6" l="1"/>
  <c r="F304" i="6"/>
  <c r="G100" i="8"/>
  <c r="D305" i="6"/>
  <c r="F305" i="6" l="1"/>
  <c r="E306" i="6"/>
  <c r="D306" i="6"/>
  <c r="D100" i="8"/>
  <c r="J100" i="8" s="1"/>
  <c r="F306" i="6" l="1"/>
  <c r="E307" i="6"/>
  <c r="D307" i="6"/>
  <c r="E308" i="6" l="1"/>
  <c r="F307" i="6"/>
  <c r="G101" i="8"/>
  <c r="D308" i="6"/>
  <c r="F308" i="6" l="1"/>
  <c r="E309" i="6"/>
  <c r="D309" i="6"/>
  <c r="D101" i="8"/>
  <c r="J101" i="8" s="1"/>
  <c r="E310" i="6" l="1"/>
  <c r="F309" i="6"/>
  <c r="D310" i="6"/>
  <c r="F310" i="6" l="1"/>
  <c r="E311" i="6"/>
  <c r="D311" i="6"/>
  <c r="G102" i="8" l="1"/>
  <c r="E312" i="6"/>
  <c r="D312" i="6"/>
  <c r="F311" i="6"/>
  <c r="B102" i="8"/>
  <c r="F312" i="6" l="1"/>
  <c r="E313" i="6"/>
  <c r="D313" i="6"/>
  <c r="D102" i="8"/>
  <c r="J102" i="8" s="1"/>
  <c r="E314" i="6" l="1"/>
  <c r="F313" i="6"/>
  <c r="D314" i="6"/>
  <c r="F314" i="6" l="1"/>
  <c r="E315" i="6"/>
  <c r="D315" i="6"/>
  <c r="F315" i="6" l="1"/>
  <c r="E316" i="6"/>
  <c r="D316" i="6"/>
  <c r="E317" i="6" l="1"/>
  <c r="F316" i="6"/>
  <c r="D317" i="6"/>
  <c r="G103" i="8"/>
  <c r="D103" i="8" l="1"/>
  <c r="J103" i="8" s="1"/>
  <c r="E318" i="6"/>
  <c r="F317" i="6"/>
  <c r="D318" i="6"/>
  <c r="F318" i="6" l="1"/>
  <c r="E319" i="6"/>
  <c r="D319" i="6"/>
  <c r="G104" i="8" l="1"/>
  <c r="F319" i="6"/>
  <c r="E320" i="6"/>
  <c r="D320" i="6"/>
  <c r="D104" i="8" l="1"/>
  <c r="J104" i="8" s="1"/>
  <c r="E321" i="6"/>
  <c r="F320" i="6"/>
  <c r="D321" i="6"/>
  <c r="F321" i="6" l="1"/>
  <c r="E322" i="6"/>
  <c r="D322" i="6"/>
  <c r="E323" i="6" l="1"/>
  <c r="F322" i="6"/>
  <c r="G105" i="8"/>
  <c r="D323" i="6"/>
  <c r="D105" i="8" l="1"/>
  <c r="J105" i="8" s="1"/>
  <c r="F323" i="6"/>
  <c r="D324" i="6"/>
  <c r="E324" i="6"/>
  <c r="F324" i="6" l="1"/>
  <c r="E325" i="6"/>
  <c r="D325" i="6"/>
  <c r="G106" i="8" l="1"/>
  <c r="F325" i="6"/>
  <c r="D326" i="6"/>
  <c r="E326" i="6"/>
  <c r="F326" i="6" l="1"/>
  <c r="E327" i="6"/>
  <c r="D327" i="6"/>
  <c r="D106" i="8"/>
  <c r="J106" i="8" s="1"/>
  <c r="D328" i="6" l="1"/>
  <c r="E328" i="6"/>
  <c r="F327" i="6"/>
  <c r="G107" i="8"/>
  <c r="B107" i="8"/>
  <c r="D107" i="8" l="1"/>
  <c r="J107" i="8" s="1"/>
  <c r="F328" i="6"/>
  <c r="D329" i="6"/>
  <c r="G108" i="8"/>
  <c r="E329" i="6"/>
  <c r="D108" i="8" l="1"/>
  <c r="J108" i="8" s="1"/>
  <c r="E330" i="6"/>
  <c r="F329" i="6"/>
  <c r="D330" i="6"/>
  <c r="F330" i="6" l="1"/>
  <c r="E331" i="6"/>
  <c r="D331" i="6"/>
  <c r="F331" i="6" l="1"/>
  <c r="E332" i="6"/>
  <c r="D332" i="6"/>
  <c r="G109" i="8"/>
  <c r="D333" i="6" l="1"/>
  <c r="E333" i="6"/>
  <c r="F332" i="6"/>
  <c r="D109" i="8"/>
  <c r="J109" i="8" s="1"/>
  <c r="E334" i="6" l="1"/>
  <c r="D334" i="6"/>
  <c r="F333" i="6"/>
  <c r="E335" i="6" l="1"/>
  <c r="F334" i="6"/>
  <c r="D335" i="6"/>
  <c r="D336" i="6" l="1"/>
  <c r="E336" i="6"/>
  <c r="F335" i="6"/>
  <c r="B110" i="8" l="1"/>
  <c r="F336" i="6"/>
  <c r="E337" i="6"/>
  <c r="D337" i="6"/>
  <c r="G110" i="8"/>
  <c r="D110" i="8" l="1"/>
  <c r="J110" i="8" s="1"/>
  <c r="E338" i="6"/>
  <c r="F337" i="6"/>
  <c r="D338" i="6"/>
  <c r="E339" i="6" l="1"/>
  <c r="F338" i="6"/>
  <c r="D339" i="6"/>
  <c r="E340" i="6" l="1"/>
  <c r="D340" i="6"/>
  <c r="G111" i="8"/>
  <c r="D349" i="6"/>
  <c r="F339" i="6"/>
  <c r="E341" i="6" l="1"/>
  <c r="F340" i="6"/>
  <c r="D341" i="6"/>
  <c r="G112" i="8"/>
  <c r="D350" i="6"/>
  <c r="D111" i="8"/>
  <c r="J111" i="8" s="1"/>
  <c r="F341" i="6" l="1"/>
  <c r="D342" i="6"/>
  <c r="D343" i="6"/>
  <c r="E342" i="6"/>
  <c r="D351" i="6"/>
  <c r="D112" i="8"/>
  <c r="J112" i="8" s="1"/>
  <c r="F351" i="6" l="1"/>
  <c r="D352" i="6"/>
  <c r="F343" i="6"/>
  <c r="D344" i="6"/>
  <c r="E343" i="6"/>
  <c r="E344" i="6" s="1"/>
  <c r="F342" i="6"/>
  <c r="D353" i="6" l="1"/>
  <c r="G113" i="8"/>
  <c r="D345" i="6"/>
  <c r="F344" i="6"/>
  <c r="E345" i="6"/>
  <c r="F345" i="6" l="1"/>
  <c r="E346" i="6"/>
  <c r="D346" i="6"/>
  <c r="D113" i="8"/>
  <c r="J113" i="8" s="1"/>
  <c r="D354" i="6"/>
  <c r="F346" i="6" l="1"/>
  <c r="D347" i="6"/>
  <c r="E347" i="6"/>
  <c r="E355" i="6"/>
  <c r="F354" i="6"/>
  <c r="D355" i="6"/>
  <c r="F355" i="6" l="1"/>
  <c r="E356" i="6"/>
  <c r="D356" i="6"/>
  <c r="F347" i="6"/>
  <c r="G114" i="8"/>
  <c r="E348" i="6"/>
  <c r="D348" i="6"/>
  <c r="E357" i="6" l="1"/>
  <c r="D357" i="6"/>
  <c r="E349" i="6"/>
  <c r="F348" i="6"/>
  <c r="G115" i="8"/>
  <c r="E350" i="6"/>
  <c r="F349" i="6"/>
  <c r="D114" i="8"/>
  <c r="J114" i="8" s="1"/>
  <c r="E351" i="6" l="1"/>
  <c r="E352" i="6" s="1"/>
  <c r="E353" i="6" s="1"/>
  <c r="E354" i="6" s="1"/>
  <c r="F350" i="6"/>
  <c r="D358" i="6"/>
  <c r="E358" i="6"/>
  <c r="D115" i="8"/>
  <c r="J115" i="8" s="1"/>
  <c r="E266" i="6"/>
  <c r="E267" i="6" s="1"/>
  <c r="E268" i="6" s="1"/>
  <c r="E269" i="6" l="1"/>
  <c r="E270" i="6" s="1"/>
  <c r="E271" i="6" s="1"/>
  <c r="E272" i="6" s="1"/>
  <c r="E263" i="6"/>
  <c r="E264" i="6"/>
  <c r="D90" i="8" l="1"/>
  <c r="J90" i="8" s="1"/>
  <c r="D89" i="8"/>
  <c r="J8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Родичев Роман Александрович</author>
  </authors>
  <commentList>
    <comment ref="I18" authorId="0" shapeId="0" xr:uid="{FDD3D0A8-0B66-44A4-8525-0121179E56C8}">
      <text>
        <r>
          <rPr>
            <sz val="14"/>
            <color indexed="81"/>
            <rFont val="Times New Roman"/>
            <family val="1"/>
            <charset val="204"/>
          </rPr>
          <t>1. Подтверждающие документы должны быть предоставлены в виде отдельных файлов;
2. Имя файла должно отражать суть документа. 
Например: "Свидетельство об аттестации ЛНК", "Форма № 12", и т.д.;
3. Допускается архивация нескольких файлов;
4. Не допускаются ссылки на облачные хранилища.</t>
        </r>
      </text>
    </comment>
    <comment ref="M18" authorId="0" shapeId="0" xr:uid="{88A2D1F7-111E-48ED-A96D-D144056FC810}">
      <text>
        <r>
          <rPr>
            <sz val="14"/>
            <color indexed="81"/>
            <rFont val="Times New Roman"/>
            <family val="1"/>
            <charset val="204"/>
          </rPr>
          <t>Справочно:
Критерии № 1.1-4.6 являются отборочными: если после заполнения поля "ответ участника" в столбце "М" результат проставлен как "недопуск", участнику необходимо проверить полноту предоставленной информации в соответствии с критерием.
Недопуск по меньшей мере по одному из отборочных критериев является несоответствием требований по предмету ПКО.</t>
        </r>
      </text>
    </comment>
  </commentList>
</comments>
</file>

<file path=xl/sharedStrings.xml><?xml version="1.0" encoding="utf-8"?>
<sst xmlns="http://schemas.openxmlformats.org/spreadsheetml/2006/main" count="895" uniqueCount="314">
  <si>
    <t>Полнота представленных документов</t>
  </si>
  <si>
    <t>Кадровый состав</t>
  </si>
  <si>
    <t>Стаж работы Руководителя (превышающее большинство)</t>
  </si>
  <si>
    <t>Стаж работы специалистов (превышающее большинство)</t>
  </si>
  <si>
    <t>от 3 до 5 лет</t>
  </si>
  <si>
    <t>от 5 до 10 лет</t>
  </si>
  <si>
    <t>свыше 10 лет</t>
  </si>
  <si>
    <t>Наличие разрешений/лицензии на вид деятельности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</si>
  <si>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</si>
  <si>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</si>
  <si>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</si>
  <si>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</si>
  <si>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</si>
  <si>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</si>
  <si>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</si>
  <si>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</si>
  <si>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</si>
  <si>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</si>
  <si>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</si>
  <si>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</si>
  <si>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</si>
  <si>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</si>
  <si>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</si>
  <si>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График работы предприятия (количество рабочих смен и время работы смены), включая время на обслуживание оборудования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</si>
  <si>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</si>
  <si>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</si>
  <si>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</si>
  <si>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</si>
  <si>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</si>
  <si>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</si>
  <si>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</si>
  <si>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4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</si>
  <si>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</si>
  <si>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</si>
  <si>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</si>
  <si>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</si>
  <si>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</si>
  <si>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</si>
  <si>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</si>
  <si>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Опыт работы с применением сборки-сварки для ОПО</t>
  </si>
  <si>
    <t>Форма № 20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</si>
  <si>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</si>
  <si>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</si>
  <si>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</si>
  <si>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</si>
  <si>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</si>
  <si>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</si>
  <si>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</si>
  <si>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</si>
  <si>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</si>
  <si>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</si>
  <si>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</si>
  <si>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Оценка соответствия производственных объектов, оборудования и производства требованиям</t>
  </si>
  <si>
    <t>менее 3 лет</t>
  </si>
  <si>
    <t>Информационные данные</t>
  </si>
  <si>
    <t>менее 10%</t>
  </si>
  <si>
    <t>от 10 до 20%</t>
  </si>
  <si>
    <t>от 20 до 50%</t>
  </si>
  <si>
    <t>свыше 50%</t>
  </si>
  <si>
    <t>Оценка организационной структуры</t>
  </si>
  <si>
    <t>Предоставить отдельно - в Приложении-A</t>
  </si>
  <si>
    <t>-</t>
  </si>
  <si>
    <t>Наличие сертификатов на заявленную продукцию и/или ТУ</t>
  </si>
  <si>
    <t>Посредник</t>
  </si>
  <si>
    <t>Возраст компании</t>
  </si>
  <si>
    <t>Гарантии и обязательства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</si>
  <si>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</si>
  <si>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</si>
  <si>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</si>
  <si>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</si>
  <si>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Ответ участника</t>
  </si>
  <si>
    <t xml:space="preserve">Форма № 23  </t>
  </si>
  <si>
    <t>Технический аудит</t>
  </si>
  <si>
    <t>Результат проведения технического аудита</t>
  </si>
  <si>
    <t>Согласие принять условия типовой формы договора и подписать его без протокола разногласий</t>
  </si>
  <si>
    <t>Опыт работы по предмету предквалификации официального представителя изготовителя</t>
  </si>
  <si>
    <t>Заявление о добросовестности контрагента</t>
  </si>
  <si>
    <t>равно или свыше 3 лет</t>
  </si>
  <si>
    <t>меньше или равно 2</t>
  </si>
  <si>
    <t>Выписка из СРО</t>
  </si>
  <si>
    <t>Количество сотрудников, привлекаемых к данному проекту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</si>
  <si>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</si>
  <si>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</si>
  <si>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Количество реализованных проектов за последние 5 лет</t>
  </si>
  <si>
    <t>Форма № 6</t>
  </si>
  <si>
    <t>Количество текущих и запланированных проектов</t>
  </si>
  <si>
    <t>Форма № 7</t>
  </si>
  <si>
    <t>Сведения о системе менеджмента качества  на соответствие требованиям системе ISO 9000</t>
  </si>
  <si>
    <t>Опыт работы по сварочно-монтажным работам за предшествующие 3 года</t>
  </si>
  <si>
    <t xml:space="preserve">Форма № 15А </t>
  </si>
  <si>
    <t>менее 5 человек</t>
  </si>
  <si>
    <t>от 5 до 7 человек</t>
  </si>
  <si>
    <t>от 8 до 15 человек</t>
  </si>
  <si>
    <t>свыше 15 человек</t>
  </si>
  <si>
    <t>менее 15</t>
  </si>
  <si>
    <t>свыше 25</t>
  </si>
  <si>
    <t>от 16 до 20</t>
  </si>
  <si>
    <t>от 21 до 25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</si>
  <si>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</si>
  <si>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</si>
  <si>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</si>
  <si>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</si>
  <si>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Количество сотрудников, привлекаемых к данному проекту, включенных в «Национальный реестр специалистов» в области строительного контроля согласно ФЗ № 372 от 01.07.2017 г.</t>
  </si>
  <si>
    <t>Оценка производственной строительной испытательной лаборатории (собственная лаборатория и ее соответствие требованиям / привлечение сторонней лаборатории)</t>
  </si>
  <si>
    <t>отсутствие сотрудников</t>
  </si>
  <si>
    <t>1 или более</t>
  </si>
  <si>
    <t>Возможный срок мобилизации</t>
  </si>
  <si>
    <t>Оценка соответствия сварочного производства</t>
  </si>
  <si>
    <t>Не применимо</t>
  </si>
  <si>
    <t>Применимость</t>
  </si>
  <si>
    <t>№</t>
  </si>
  <si>
    <t>Перечень мобильных зданий и сооружений, которые будут использоваться для проживания и питания персонала при выполнении работ</t>
  </si>
  <si>
    <t>Варианты ответов участников</t>
  </si>
  <si>
    <t>Наличие разрешений / лицензии на вид деятельности</t>
  </si>
  <si>
    <t xml:space="preserve"> </t>
  </si>
  <si>
    <t>Наличие собственной лаборатории</t>
  </si>
  <si>
    <t>Привлечение сторонней лаборатории</t>
  </si>
  <si>
    <t>Отсутствие лаборатории</t>
  </si>
  <si>
    <t>Система контроля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</si>
  <si>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</si>
  <si>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</si>
  <si>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</si>
  <si>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</si>
  <si>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</si>
  <si>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</si>
  <si>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</si>
  <si>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</si>
  <si>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</si>
  <si>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</si>
  <si>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</si>
  <si>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</si>
  <si>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</si>
  <si>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</si>
  <si>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Подрядчик</t>
  </si>
  <si>
    <t>Отрасль:</t>
  </si>
  <si>
    <t>Число работников: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</si>
  <si>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</si>
  <si>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</si>
  <si>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</si>
  <si>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</si>
  <si>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</si>
  <si>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</si>
  <si>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</si>
  <si>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Наименование участника:</t>
  </si>
  <si>
    <t>Статус участника:</t>
  </si>
  <si>
    <t>УКАЗАТЬ</t>
  </si>
  <si>
    <t>Иные существенные замечания, особое мнение эксперта</t>
  </si>
  <si>
    <t>Существенные замечания</t>
  </si>
  <si>
    <t>Вид деятельности</t>
  </si>
  <si>
    <t>ТМЦ</t>
  </si>
  <si>
    <t>общее</t>
  </si>
  <si>
    <t>Прочие сведения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</si>
  <si>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</si>
  <si>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</si>
  <si>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</si>
  <si>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</si>
  <si>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Наличие договора страхования гражданской ответственности в ходе осуществления строительной деятельности</t>
  </si>
  <si>
    <t>Производственные процессы, переданные на аутсорсинг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</si>
  <si>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</si>
  <si>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</si>
  <si>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</si>
  <si>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>менее 1 года</t>
  </si>
  <si>
    <t>от 1 года до 3 лет</t>
  </si>
  <si>
    <t>Общие и репутационные сведения, опыт выполнения аналогичных поставок, работ, услуг</t>
  </si>
  <si>
    <t>Опыт работы Изготовителя ТМЦ по предмету предквалификации</t>
  </si>
  <si>
    <t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</t>
  </si>
  <si>
    <t>равно или свыше 1 года</t>
  </si>
  <si>
    <t>Форма № 10А,
Форма № 24</t>
  </si>
  <si>
    <t>Перечень поставляемой продукции</t>
  </si>
  <si>
    <t>Код НСИ</t>
  </si>
  <si>
    <t>Производственные площади (количество, площадь, аренда/собственность)</t>
  </si>
  <si>
    <t>Основное станочное оборудование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</si>
  <si>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</si>
  <si>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Участок покраски (количество, площадь, аренда/собственность)</t>
  </si>
  <si>
    <t>Оборудование для нанесения покрытий (гальванических, ЛКП, гидроизолирующих, пр.)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</si>
  <si>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</si>
  <si>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</si>
  <si>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</si>
  <si>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</si>
  <si>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</si>
  <si>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</si>
  <si>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</si>
  <si>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</si>
  <si>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</si>
  <si>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Наличие службы контроля качества (ОТК)</t>
  </si>
  <si>
    <t xml:space="preserve">Копия Приказа, заверенная печатью организации и подписью руководителя.pdf 
Удостоверения ВИК на специалистов ОТК.pdf 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</si>
  <si>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</si>
  <si>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</si>
  <si>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Сертификат соответствия ТР ТС, заверенный печатью организации и подписью руководителя.pdf</t>
  </si>
  <si>
    <t>Программное обеспечение используемое для проектирования / конструирования / моделирования</t>
  </si>
  <si>
    <t>Форма № 22</t>
  </si>
  <si>
    <t>Критерий оценки</t>
  </si>
  <si>
    <t>Наименование ГОСТ/ТУ/проч., в соответствии с которыми производится продукция</t>
  </si>
  <si>
    <t>1)</t>
  </si>
  <si>
    <t>Номенклатура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</si>
  <si>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</si>
  <si>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</si>
  <si>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Документы, подтверждающие статус официального предствителя производителя.pdf и Копии сертификатов на заявленную продукцию, ТУ.pdf</t>
  </si>
  <si>
    <t>Подгруппа ТМЦ</t>
  </si>
  <si>
    <t>отсутствует</t>
  </si>
  <si>
    <t>Информационный блок</t>
  </si>
  <si>
    <t>Критерии оценки</t>
  </si>
  <si>
    <t>Документы и формы</t>
  </si>
  <si>
    <t>Сведения о системе оценки качества строительства  на соответствие требованиям ГОСТ Р ИСО 9001 (ISO 9001):</t>
  </si>
  <si>
    <t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</si>
  <si>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</si>
  <si>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</si>
  <si>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</si>
  <si>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</si>
  <si>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</si>
  <si>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</si>
  <si>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</si>
  <si>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</si>
  <si>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</si>
  <si>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</si>
  <si>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</si>
  <si>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</si>
  <si>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</si>
  <si>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</si>
  <si>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</si>
  <si>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</si>
  <si>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t>
  </si>
  <si>
    <t>Форма "Заявление о добросовестности"</t>
  </si>
  <si>
    <t>Участок нанесение внешнего и внутреннего покрытия (оценка количества, площади, состава оборудования в соответствии с видом работ)</t>
  </si>
  <si>
    <t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</si>
  <si>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</si>
  <si>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Письмо на фирменном бланке организации за подписью руководителя о согласии / несогласии с типовой формой договора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</si>
  <si>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</si>
  <si>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</si>
  <si>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</si>
  <si>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</si>
  <si>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специалистов занимающихся формированием исполнительной и разрешительной документации – производственно-технический отдел
(начальник отдела, инженеры)</t>
  </si>
  <si>
    <t>Копия Приказов назначения, положение об отделе, должностных инструкций, заверенные печатью организации и подписью руководителя.pdf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</si>
  <si>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</si>
  <si>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</si>
  <si>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>Форма № 8 /
Форма № 8А</t>
  </si>
  <si>
    <t>Форма № 9</t>
  </si>
  <si>
    <t xml:space="preserve">Перечень оборудования, спецтехники, машин и механизмов, которые будут использоваться для выполнения работ </t>
  </si>
  <si>
    <t>Наличие системы контроля качества</t>
  </si>
  <si>
    <t>Форма № 9А</t>
  </si>
  <si>
    <t>Требования к сварочному производству</t>
  </si>
  <si>
    <t>менее 6 чел.</t>
  </si>
  <si>
    <t>равно или свыше 6 чел.</t>
  </si>
  <si>
    <t>менее 3 чел.</t>
  </si>
  <si>
    <t>равно или свыше 3 чел.</t>
  </si>
  <si>
    <t>менее 4 чел.</t>
  </si>
  <si>
    <t>равно или свыше 4 чел.</t>
  </si>
  <si>
    <t>менее 6 ед.</t>
  </si>
  <si>
    <t>равно или свыше 6 ед.</t>
  </si>
  <si>
    <t>Да, с осуществлением контроля</t>
  </si>
  <si>
    <t>Да, без контроля</t>
  </si>
  <si>
    <t>Процедура проведния входного контроля</t>
  </si>
  <si>
    <t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t>
  </si>
  <si>
    <t>Процедура проведения приемки (в т.ч. окончательный контроль, контрольная сборка и пр.)</t>
  </si>
  <si>
    <t>Копия процедуры проведения приемки, заверенная печатью организации и подписью руководителя.pdf</t>
  </si>
  <si>
    <t>Привлечение сторонней организации, с обеспечением контроля</t>
  </si>
  <si>
    <t>Наличие паспорта в соответствии с ГОСТ ___</t>
  </si>
  <si>
    <t>Паспорт в соответствии с ГОСТ ____.pdf</t>
  </si>
  <si>
    <t>Наличие производственного досье</t>
  </si>
  <si>
    <t>Производственное досье,  заверенное печатью организации и подписью руководителя.pdf</t>
  </si>
  <si>
    <t>Литейное производство  (оценка наличия собственного производства)</t>
  </si>
  <si>
    <t>Производственные площади (количество, площадь, аренда/собственность), литейное оборудование</t>
  </si>
  <si>
    <t>Поясняющее письмо, фото, договор на приобретении готовых литейных изделий, сертификаты качества на приобретаемую продукцию и т.п.</t>
  </si>
  <si>
    <t xml:space="preserve">Форма № 10, Форма № 11 </t>
  </si>
  <si>
    <t>Собственное производство</t>
  </si>
  <si>
    <t>Приобретение готовых литых изделий</t>
  </si>
  <si>
    <t>Не используется</t>
  </si>
  <si>
    <t>Материалы и полуфабрикаты, используемые в производстве</t>
  </si>
  <si>
    <t>Наличие договоров на приобретение</t>
  </si>
  <si>
    <t>Отсутствие договоров на приобретение</t>
  </si>
  <si>
    <t>Выписка из ЕГРЮЛ, сроком давности не более 30 дней до дня предоставления документов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</si>
  <si>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</si>
  <si>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</t>
  </si>
  <si>
    <t>Согласие с Планом контроля качества (ПКК)</t>
  </si>
  <si>
    <t>Подписанный ПКК, а также письмо на фирменном бланке организации за подписью руководителя о согласии / несогласии с ПКК</t>
  </si>
  <si>
    <t>Письмо на фирменном бланке организации за подписью руководителя о согласии / несогласии с методическими указаниями</t>
  </si>
  <si>
    <t xml:space="preserve">Приложение к п. </t>
  </si>
  <si>
    <t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t>
  </si>
  <si>
    <t>Требуется для всех</t>
  </si>
  <si>
    <t>Не требуется при наличии опыта ИНК</t>
  </si>
  <si>
    <t>*в случае наличия опыта работы с ГК ИНК предоставление в составе заявки не требуется. Указанные документы могут быть запрошены при необходимости.</t>
  </si>
  <si>
    <t>Опыт работы с ИНК (оценка удовлетворенности заказчика)</t>
  </si>
  <si>
    <t>Сертификат соответствия.pdf
Протокол проведения испытаний.pdf</t>
  </si>
  <si>
    <t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</t>
  </si>
  <si>
    <t>Перечень приобретаемых материалов и полуфабрикатов, сертификаты качества на приобретаемую продукцию и т.п.
Договоры на приобретение материалов и полуфабрикатов, сертификаты качества на приобретаемую продукцию и т.п</t>
  </si>
  <si>
    <t xml:space="preserve">Устав или Доверенность на уполномоченное лицо, предоставляющая право выступать от имени организации </t>
  </si>
  <si>
    <t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</t>
  </si>
  <si>
    <t>Проведение контроля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</si>
  <si>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</t>
  </si>
  <si>
    <t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t>
  </si>
  <si>
    <t>При необходимости информационных критериев п. 11-15  - вручную изменить столбец "Применимость"</t>
  </si>
  <si>
    <t>При необходимости отборочных критериев к сварочному производству - вручную изменить столбец "Применимость"</t>
  </si>
  <si>
    <r>
      <t xml:space="preserve">Наличие сертификата пожарной безопасности </t>
    </r>
    <r>
      <rPr>
        <sz val="8"/>
        <color rgb="FFFF0000"/>
        <rFont val="Times New Roman"/>
        <family val="1"/>
        <charset val="204"/>
      </rPr>
      <t>(указать перечень продукции, подлежащей пожарной сертификации)</t>
    </r>
  </si>
  <si>
    <t>При наличии протокола разногласий передавать сведения в адрес заявителя, в т.ч. в виде поручения КК о проработке протокола разногласий</t>
  </si>
  <si>
    <t>При реорганизациии компании считать возраст участника с учетом возраста прежнего ЮЛ</t>
  </si>
  <si>
    <t>Проведение контроля 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</si>
  <si>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Наличие существенных замечаний к документации</t>
  </si>
  <si>
    <t>Услуги/работы</t>
  </si>
  <si>
    <t>Возможна ли поставка продукции на опытно-промышленные испытания (ОПИ)?</t>
  </si>
  <si>
    <t>Официальный представитель изготовителя/Дилер</t>
  </si>
  <si>
    <t>Согласие принять:
- общие условия договоров;
- видовые условия договора поставки;
Справочно:
Общие условия договоров размещены на электронно-торговой площадке https://lkk.irkutskoil.ru в разделе Личный кабинет/Договорные условия/Общие условия договоров.
Видовые условия договора поставки размещены на электронно-торговой площадке https://lkk.irkutskoil.ru в разделе Личный кабинет/Договорные условия/Видовые условия договоров/Видовые условия договоров поставки</t>
  </si>
  <si>
    <t xml:space="preserve">Письмо на фирменном бланке организации за подписью руководителя о согласии / несогласии с общими условиями договоров, видовыми условиями договора поставки
</t>
  </si>
  <si>
    <t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t>
  </si>
  <si>
    <t>Письмо на фирменном бланке организации за подписью руководителя о согласии/несогласии с ЭДО</t>
  </si>
  <si>
    <t>Дополнительные сведения</t>
  </si>
  <si>
    <t>Резервуарное оборудование для хранения и подготовки углеводородного сырья</t>
  </si>
  <si>
    <t xml:space="preserve">Наличие сертификата соответствия ТР ТС на выпускаемую продукцию и комплектующие (в случае, если применимо к предмету предквалификации) </t>
  </si>
  <si>
    <r>
      <t xml:space="preserve">Вид экономической деятельности включает все или один из следующих кодов ОКВЭД: 
</t>
    </r>
    <r>
      <rPr>
        <sz val="8"/>
        <color rgb="FFFF0000"/>
        <rFont val="Times New Roman"/>
        <family val="1"/>
        <charset val="204"/>
      </rPr>
      <t>25.2 - Производство металлических цистерн, резервуаров и прочих емкостей
25.29 - Производство прочих металлических цистерн, резервуаров и емкостей</t>
    </r>
  </si>
  <si>
    <r>
      <t xml:space="preserve">Согласие с нормативными документами </t>
    </r>
    <r>
      <rPr>
        <sz val="8"/>
        <color rgb="FFFF0000"/>
        <rFont val="Times New Roman"/>
        <family val="1"/>
        <charset val="204"/>
      </rPr>
      <t>(МУ, ЕТТ, РГ, ТПКК)</t>
    </r>
  </si>
  <si>
    <t>Сведения о системе менеджмента в области охраны труда на соответствие ISO 45001</t>
  </si>
  <si>
    <t>Предварительный квалификационный отбор производителей резервуарного оборудования: резервуары горизонтальные стальные типа РГС</t>
  </si>
  <si>
    <t>ПКО-4-24</t>
  </si>
  <si>
    <t>Резервуары РГС</t>
  </si>
  <si>
    <t>0000001201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</si>
</sst>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color rgb="FF3333FF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3333FF"/>
      <name val="Times New Roman"/>
      <family val="1"/>
    </font>
    <font>
      <sz val="9"/>
      <name val="Times New Roman"/>
      <family val="1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b/>
      <sz val="11"/>
      <color rgb="FF92D050"/>
      <name val="Times New Roman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  <charset val="204"/>
    </font>
    <font>
      <sz val="11"/>
      <color rgb="FFFFFF00"/>
      <name val="Arial"/>
      <family val="2"/>
      <charset val="128"/>
    </font>
    <font>
      <sz val="14"/>
      <color rgb="FFFFFF00"/>
      <name val="Arial"/>
      <family val="2"/>
      <charset val="128"/>
    </font>
    <font>
      <b/>
      <sz val="11"/>
      <color rgb="FFFFFF00"/>
      <name val="Times New Roman"/>
      <family val="1"/>
      <charset val="204"/>
    </font>
    <font>
      <sz val="10"/>
      <color rgb="FFFFFF00"/>
      <name val="Cambria"/>
      <family val="1"/>
      <charset val="204"/>
    </font>
    <font>
      <sz val="14"/>
      <color indexed="8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0" tint="-0.3499862666707357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9" fontId="13" fillId="0" borderId="0" applyFont="0" applyFill="0" applyBorder="0" applyAlignment="0" applyProtection="0">
      <alignment vertical="center"/>
    </xf>
  </cellStyleXfs>
  <cellXfs count="39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9" fontId="21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0" fontId="17" fillId="0" borderId="2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 wrapText="1"/>
    </xf>
    <xf numFmtId="9" fontId="21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49" fontId="17" fillId="2" borderId="2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7" fillId="5" borderId="75" xfId="0" applyFont="1" applyFill="1" applyBorder="1" applyAlignment="1">
      <alignment horizontal="center" vertical="center" wrapText="1"/>
    </xf>
    <xf numFmtId="0" fontId="17" fillId="5" borderId="2" xfId="0" applyFont="1" applyFill="1" applyBorder="1">
      <alignment vertical="center"/>
    </xf>
    <xf numFmtId="0" fontId="20" fillId="5" borderId="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9" fontId="21" fillId="5" borderId="2" xfId="0" applyNumberFormat="1" applyFont="1" applyFill="1" applyBorder="1" applyAlignment="1">
      <alignment horizontal="center" vertical="center"/>
    </xf>
    <xf numFmtId="0" fontId="27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4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6" fillId="0" borderId="26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 wrapText="1"/>
      <protection locked="0" hidden="1"/>
    </xf>
    <xf numFmtId="0" fontId="24" fillId="0" borderId="0" xfId="0" applyFont="1" applyProtection="1">
      <alignment vertical="center"/>
      <protection locked="0" hidden="1"/>
    </xf>
    <xf numFmtId="1" fontId="34" fillId="0" borderId="0" xfId="0" applyNumberFormat="1" applyFont="1" applyAlignment="1" applyProtection="1">
      <alignment vertical="center" wrapText="1"/>
      <protection locked="0"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11" fillId="3" borderId="21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Protection="1">
      <alignment vertical="center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25" fillId="2" borderId="10" xfId="0" applyFont="1" applyFill="1" applyBorder="1" applyAlignment="1" applyProtection="1">
      <alignment horizontal="center" vertical="center" wrapText="1"/>
      <protection locked="0" hidden="1"/>
    </xf>
    <xf numFmtId="0" fontId="8" fillId="0" borderId="49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Protection="1">
      <alignment vertical="center"/>
      <protection hidden="1"/>
    </xf>
    <xf numFmtId="0" fontId="8" fillId="0" borderId="54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25" fillId="2" borderId="14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3" borderId="21" xfId="0" applyFont="1" applyFill="1" applyBorder="1" applyAlignment="1" applyProtection="1">
      <alignment horizontal="center" vertical="center" wrapText="1"/>
      <protection hidden="1"/>
    </xf>
    <xf numFmtId="0" fontId="11" fillId="3" borderId="7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24" fillId="2" borderId="63" xfId="0" applyFont="1" applyFill="1" applyBorder="1" applyAlignment="1" applyProtection="1">
      <alignment horizontal="center" vertical="center" wrapText="1"/>
      <protection locked="0"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22" fillId="5" borderId="23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left" vertical="center" wrapText="1"/>
      <protection hidden="1"/>
    </xf>
    <xf numFmtId="0" fontId="8" fillId="0" borderId="58" xfId="0" applyFont="1" applyBorder="1" applyAlignment="1" applyProtection="1">
      <alignment horizontal="center" vertical="center" wrapText="1"/>
      <protection hidden="1"/>
    </xf>
    <xf numFmtId="0" fontId="26" fillId="2" borderId="61" xfId="0" applyFont="1" applyFill="1" applyBorder="1" applyAlignment="1" applyProtection="1">
      <alignment horizontal="center" vertical="center" wrapText="1"/>
      <protection locked="0"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26" fillId="2" borderId="63" xfId="0" applyFont="1" applyFill="1" applyBorder="1" applyAlignment="1" applyProtection="1">
      <alignment horizontal="center" vertical="center" wrapText="1"/>
      <protection locked="0" hidden="1"/>
    </xf>
    <xf numFmtId="49" fontId="8" fillId="0" borderId="57" xfId="0" applyNumberFormat="1" applyFont="1" applyBorder="1" applyAlignment="1" applyProtection="1">
      <alignment horizontal="center" vertical="center" wrapText="1"/>
      <protection hidden="1"/>
    </xf>
    <xf numFmtId="49" fontId="8" fillId="0" borderId="51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49" fontId="8" fillId="0" borderId="59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6" fillId="2" borderId="65" xfId="0" applyFont="1" applyFill="1" applyBorder="1" applyAlignment="1" applyProtection="1">
      <alignment horizontal="center" vertical="center" wrapText="1"/>
      <protection locked="0"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30" fillId="0" borderId="84" xfId="0" applyFont="1" applyBorder="1" applyAlignment="1" applyProtection="1">
      <alignment horizontal="center" vertical="center" wrapText="1"/>
      <protection locked="0"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0" fontId="26" fillId="2" borderId="6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49" fontId="2" fillId="0" borderId="26" xfId="0" applyNumberFormat="1" applyFont="1" applyBorder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left" vertical="center" wrapText="1"/>
      <protection hidden="1"/>
    </xf>
    <xf numFmtId="0" fontId="15" fillId="0" borderId="0" xfId="0" applyFont="1" applyProtection="1">
      <alignment vertic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6" fillId="0" borderId="26" xfId="0" applyFont="1" applyBorder="1" applyAlignment="1" applyProtection="1">
      <alignment horizontal="center" vertical="center" wrapText="1"/>
      <protection hidden="1"/>
    </xf>
    <xf numFmtId="0" fontId="23" fillId="5" borderId="23" xfId="0" applyFont="1" applyFill="1" applyBorder="1" applyAlignment="1" applyProtection="1">
      <alignment horizontal="center" vertical="center" wrapText="1"/>
      <protection hidden="1"/>
    </xf>
    <xf numFmtId="49" fontId="8" fillId="0" borderId="11" xfId="0" applyNumberFormat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39" fillId="0" borderId="2" xfId="0" applyFont="1" applyBorder="1">
      <alignment vertical="center"/>
    </xf>
    <xf numFmtId="0" fontId="21" fillId="0" borderId="20" xfId="0" applyFont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2" borderId="74" xfId="0" applyFont="1" applyFill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9" fontId="21" fillId="0" borderId="45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9" fontId="21" fillId="0" borderId="43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7" fillId="0" borderId="39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9" fontId="21" fillId="0" borderId="46" xfId="0" applyNumberFormat="1" applyFont="1" applyBorder="1" applyAlignment="1">
      <alignment horizontal="center" vertical="center"/>
    </xf>
    <xf numFmtId="0" fontId="19" fillId="2" borderId="75" xfId="0" applyFont="1" applyFill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74" xfId="0" applyFont="1" applyBorder="1">
      <alignment vertical="center"/>
    </xf>
    <xf numFmtId="0" fontId="19" fillId="0" borderId="74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17" fillId="0" borderId="26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2" xfId="0" applyFont="1" applyBorder="1" applyAlignment="1">
      <alignment horizontal="center" vertical="center" wrapText="1"/>
    </xf>
    <xf numFmtId="0" fontId="17" fillId="0" borderId="75" xfId="0" applyFont="1" applyBorder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26" xfId="0" applyFont="1" applyBorder="1" applyAlignment="1">
      <alignment wrapText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6" fillId="2" borderId="86" xfId="0" applyFont="1" applyFill="1" applyBorder="1" applyAlignment="1" applyProtection="1">
      <alignment horizontal="center" vertical="center" wrapText="1"/>
      <protection locked="0" hidden="1"/>
    </xf>
    <xf numFmtId="9" fontId="2" fillId="0" borderId="26" xfId="0" applyNumberFormat="1" applyFont="1" applyBorder="1" applyAlignment="1" applyProtection="1">
      <alignment horizontal="center" vertical="center" wrapText="1"/>
      <protection locked="0" hidden="1"/>
    </xf>
    <xf numFmtId="0" fontId="3" fillId="5" borderId="23" xfId="0" applyFont="1" applyFill="1" applyBorder="1" applyAlignment="1" applyProtection="1">
      <alignment horizontal="center" vertical="center" wrapText="1"/>
      <protection locked="0" hidden="1"/>
    </xf>
    <xf numFmtId="0" fontId="31" fillId="5" borderId="23" xfId="0" applyFont="1" applyFill="1" applyBorder="1" applyAlignment="1" applyProtection="1">
      <alignment horizontal="center" vertical="center" wrapText="1"/>
      <protection hidden="1"/>
    </xf>
    <xf numFmtId="9" fontId="2" fillId="0" borderId="63" xfId="0" applyNumberFormat="1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Protection="1">
      <alignment vertical="center"/>
      <protection locked="0" hidden="1"/>
    </xf>
    <xf numFmtId="0" fontId="1" fillId="0" borderId="53" xfId="0" applyFont="1" applyBorder="1" applyProtection="1">
      <alignment vertical="center"/>
      <protection locked="0" hidden="1"/>
    </xf>
    <xf numFmtId="0" fontId="2" fillId="0" borderId="86" xfId="0" applyFont="1" applyBorder="1" applyAlignment="1" applyProtection="1">
      <alignment horizontal="center" vertical="center" wrapText="1"/>
      <protection hidden="1"/>
    </xf>
    <xf numFmtId="0" fontId="24" fillId="2" borderId="86" xfId="0" applyFont="1" applyFill="1" applyBorder="1" applyAlignment="1" applyProtection="1">
      <alignment horizontal="center" vertical="center" wrapText="1"/>
      <protection locked="0" hidden="1"/>
    </xf>
    <xf numFmtId="9" fontId="2" fillId="0" borderId="86" xfId="0" applyNumberFormat="1" applyFont="1" applyBorder="1" applyAlignment="1" applyProtection="1">
      <alignment horizontal="center" vertical="center" wrapText="1"/>
      <protection hidden="1"/>
    </xf>
    <xf numFmtId="0" fontId="26" fillId="2" borderId="84" xfId="0" applyFont="1" applyFill="1" applyBorder="1" applyAlignment="1" applyProtection="1">
      <alignment horizontal="center" vertical="center" wrapText="1"/>
      <protection locked="0" hidden="1"/>
    </xf>
    <xf numFmtId="0" fontId="30" fillId="5" borderId="23" xfId="0" applyFont="1" applyFill="1" applyBorder="1" applyAlignment="1" applyProtection="1">
      <alignment horizontal="center" vertical="center" wrapText="1"/>
      <protection locked="0" hidden="1"/>
    </xf>
    <xf numFmtId="0" fontId="2" fillId="5" borderId="23" xfId="0" applyFont="1" applyFill="1" applyBorder="1" applyAlignment="1" applyProtection="1">
      <alignment horizontal="center" vertical="center" wrapText="1"/>
      <protection hidden="1"/>
    </xf>
    <xf numFmtId="49" fontId="29" fillId="5" borderId="23" xfId="0" applyNumberFormat="1" applyFont="1" applyFill="1" applyBorder="1" applyAlignment="1" applyProtection="1">
      <alignment horizontal="center" vertical="center"/>
      <protection hidden="1"/>
    </xf>
    <xf numFmtId="49" fontId="29" fillId="5" borderId="24" xfId="0" applyNumberFormat="1" applyFont="1" applyFill="1" applyBorder="1" applyAlignment="1" applyProtection="1">
      <alignment horizontal="center" vertical="center"/>
      <protection hidden="1"/>
    </xf>
    <xf numFmtId="0" fontId="16" fillId="5" borderId="23" xfId="0" applyFont="1" applyFill="1" applyBorder="1" applyProtection="1">
      <alignment vertical="center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locked="0" hidden="1"/>
    </xf>
    <xf numFmtId="0" fontId="20" fillId="0" borderId="2" xfId="0" applyFont="1" applyBorder="1">
      <alignment vertical="center"/>
    </xf>
    <xf numFmtId="0" fontId="17" fillId="2" borderId="2" xfId="0" applyFont="1" applyFill="1" applyBorder="1">
      <alignment vertical="center"/>
    </xf>
    <xf numFmtId="0" fontId="19" fillId="0" borderId="2" xfId="0" applyFont="1" applyBorder="1">
      <alignment vertical="center"/>
    </xf>
    <xf numFmtId="0" fontId="39" fillId="0" borderId="4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1" fillId="0" borderId="88" xfId="0" applyFont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" fillId="0" borderId="89" xfId="0" applyFont="1" applyBorder="1" applyAlignment="1">
      <alignment horizontal="center" vertical="center" wrapText="1"/>
    </xf>
    <xf numFmtId="0" fontId="42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 wrapText="1"/>
      <protection locked="0" hidden="1"/>
    </xf>
    <xf numFmtId="1" fontId="45" fillId="0" borderId="0" xfId="0" applyNumberFormat="1" applyFont="1" applyAlignment="1" applyProtection="1">
      <alignment vertical="center" wrapText="1"/>
      <protection locked="0" hidden="1"/>
    </xf>
    <xf numFmtId="0" fontId="46" fillId="5" borderId="23" xfId="0" applyFont="1" applyFill="1" applyBorder="1" applyAlignment="1" applyProtection="1">
      <alignment horizontal="center" vertical="center" wrapText="1"/>
      <protection hidden="1"/>
    </xf>
    <xf numFmtId="0" fontId="42" fillId="0" borderId="48" xfId="0" applyFont="1" applyBorder="1" applyAlignment="1" applyProtection="1">
      <alignment horizontal="center" vertical="center" wrapText="1"/>
      <protection hidden="1"/>
    </xf>
    <xf numFmtId="0" fontId="42" fillId="0" borderId="54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7" fillId="2" borderId="35" xfId="0" applyFont="1" applyFill="1" applyBorder="1" applyAlignment="1" applyProtection="1">
      <alignment horizontal="center" vertical="center" wrapText="1"/>
      <protection locked="0" hidden="1"/>
    </xf>
    <xf numFmtId="0" fontId="47" fillId="2" borderId="44" xfId="0" applyFont="1" applyFill="1" applyBorder="1" applyAlignment="1" applyProtection="1">
      <alignment horizontal="center" vertical="center" wrapText="1"/>
      <protection locked="0" hidden="1"/>
    </xf>
    <xf numFmtId="0" fontId="47" fillId="5" borderId="23" xfId="0" applyFont="1" applyFill="1" applyBorder="1" applyAlignment="1" applyProtection="1">
      <alignment horizontal="center" vertical="center" wrapText="1"/>
      <protection locked="0" hidden="1"/>
    </xf>
    <xf numFmtId="0" fontId="47" fillId="2" borderId="76" xfId="0" applyFont="1" applyFill="1" applyBorder="1" applyAlignment="1" applyProtection="1">
      <alignment horizontal="center" vertical="center" wrapText="1"/>
      <protection locked="0" hidden="1"/>
    </xf>
    <xf numFmtId="0" fontId="47" fillId="2" borderId="36" xfId="0" applyFont="1" applyFill="1" applyBorder="1" applyAlignment="1" applyProtection="1">
      <alignment horizontal="center" vertical="center" wrapText="1"/>
      <protection locked="0" hidden="1"/>
    </xf>
    <xf numFmtId="0" fontId="42" fillId="0" borderId="26" xfId="0" applyFont="1" applyBorder="1" applyAlignment="1" applyProtection="1">
      <alignment horizontal="center" vertical="center" wrapText="1"/>
      <protection hidden="1"/>
    </xf>
    <xf numFmtId="0" fontId="47" fillId="2" borderId="34" xfId="0" applyFont="1" applyFill="1" applyBorder="1" applyAlignment="1" applyProtection="1">
      <alignment horizontal="center" vertical="center" wrapText="1"/>
      <protection locked="0" hidden="1"/>
    </xf>
    <xf numFmtId="49" fontId="19" fillId="2" borderId="0" xfId="0" applyNumberFormat="1" applyFont="1" applyFill="1" applyAlignment="1">
      <alignment vertical="center" wrapText="1"/>
    </xf>
    <xf numFmtId="49" fontId="19" fillId="6" borderId="0" xfId="0" applyNumberFormat="1" applyFont="1" applyFill="1" applyAlignment="1">
      <alignment vertical="center" wrapText="1"/>
    </xf>
    <xf numFmtId="49" fontId="19" fillId="6" borderId="2" xfId="0" applyNumberFormat="1" applyFont="1" applyFill="1" applyBorder="1" applyAlignment="1">
      <alignment vertical="center" wrapText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47" fillId="2" borderId="59" xfId="0" applyFont="1" applyFill="1" applyBorder="1" applyAlignment="1" applyProtection="1">
      <alignment horizontal="center" vertical="center" wrapText="1"/>
      <protection locked="0" hidden="1"/>
    </xf>
    <xf numFmtId="0" fontId="2" fillId="0" borderId="89" xfId="0" applyFont="1" applyBorder="1" applyAlignment="1" applyProtection="1">
      <alignment horizontal="center" vertical="center" wrapText="1"/>
      <protection hidden="1"/>
    </xf>
    <xf numFmtId="0" fontId="19" fillId="0" borderId="74" xfId="0" applyFont="1" applyBorder="1" applyAlignment="1">
      <alignment horizontal="center" vertical="center" wrapText="1"/>
    </xf>
    <xf numFmtId="9" fontId="21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3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18" fillId="0" borderId="0" xfId="0" applyFont="1" applyAlignment="1">
      <alignment vertical="center" wrapText="1"/>
    </xf>
    <xf numFmtId="0" fontId="49" fillId="0" borderId="0" xfId="0" applyFont="1">
      <alignment vertical="center"/>
    </xf>
    <xf numFmtId="0" fontId="50" fillId="0" borderId="0" xfId="0" applyFont="1" applyAlignment="1">
      <alignment vertical="center" wrapText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49" fillId="0" borderId="94" xfId="0" applyFont="1" applyBorder="1" applyAlignment="1">
      <alignment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49" fontId="2" fillId="0" borderId="26" xfId="0" applyNumberFormat="1" applyFont="1" applyBorder="1" applyAlignment="1" applyProtection="1">
      <alignment horizontal="center" vertical="center" wrapText="1"/>
      <protection hidden="1"/>
    </xf>
    <xf numFmtId="49" fontId="8" fillId="0" borderId="90" xfId="0" applyNumberFormat="1" applyFont="1" applyBorder="1" applyAlignment="1" applyProtection="1">
      <alignment horizontal="center" vertical="center" wrapText="1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39" fillId="0" borderId="74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52" fillId="0" borderId="0" xfId="0" applyFont="1" applyAlignment="1" applyProtection="1">
      <alignment horizontal="center" vertical="center"/>
      <protection locked="0" hidden="1"/>
    </xf>
    <xf numFmtId="0" fontId="53" fillId="0" borderId="0" xfId="0" applyFont="1" applyProtection="1">
      <alignment vertical="center"/>
      <protection hidden="1"/>
    </xf>
    <xf numFmtId="49" fontId="2" fillId="0" borderId="35" xfId="0" applyNumberFormat="1" applyFont="1" applyBorder="1" applyAlignment="1" applyProtection="1">
      <alignment horizontal="center" vertical="center" wrapText="1"/>
      <protection hidden="1"/>
    </xf>
    <xf numFmtId="49" fontId="20" fillId="2" borderId="2" xfId="0" applyNumberFormat="1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Border="1" applyAlignment="1" applyProtection="1">
      <alignment horizontal="center" vertical="center" wrapText="1"/>
      <protection hidden="1"/>
    </xf>
    <xf numFmtId="0" fontId="30" fillId="0" borderId="85" xfId="0" applyFont="1" applyBorder="1" applyAlignment="1" applyProtection="1">
      <alignment horizontal="center" vertical="center" wrapText="1"/>
      <protection locked="0" hidden="1"/>
    </xf>
    <xf numFmtId="0" fontId="30" fillId="0" borderId="61" xfId="0" applyFont="1" applyBorder="1" applyAlignment="1" applyProtection="1">
      <alignment horizontal="center" vertical="center" wrapText="1"/>
      <protection locked="0" hidden="1"/>
    </xf>
    <xf numFmtId="0" fontId="26" fillId="2" borderId="61" xfId="0" applyFont="1" applyFill="1" applyBorder="1" applyAlignment="1" applyProtection="1">
      <alignment horizontal="center" vertical="center" wrapText="1"/>
      <protection hidden="1"/>
    </xf>
    <xf numFmtId="0" fontId="30" fillId="0" borderId="97" xfId="0" applyFont="1" applyBorder="1" applyAlignment="1" applyProtection="1">
      <alignment horizontal="center" vertical="center" wrapText="1"/>
      <protection locked="0" hidden="1"/>
    </xf>
    <xf numFmtId="0" fontId="30" fillId="0" borderId="34" xfId="0" applyFont="1" applyBorder="1" applyAlignment="1" applyProtection="1">
      <alignment horizontal="center" vertical="center" wrapText="1"/>
      <protection locked="0" hidden="1"/>
    </xf>
    <xf numFmtId="0" fontId="30" fillId="0" borderId="36" xfId="0" applyFont="1" applyBorder="1" applyAlignment="1" applyProtection="1">
      <alignment horizontal="center" vertical="center" wrapText="1"/>
      <protection locked="0" hidden="1"/>
    </xf>
    <xf numFmtId="0" fontId="2" fillId="0" borderId="10" xfId="0" applyFont="1" applyBorder="1" applyAlignment="1" applyProtection="1">
      <alignment vertical="center" wrapText="1"/>
      <protection hidden="1"/>
    </xf>
    <xf numFmtId="49" fontId="8" fillId="0" borderId="15" xfId="0" applyNumberFormat="1" applyFont="1" applyBorder="1" applyAlignment="1" applyProtection="1">
      <alignment horizontal="center" vertical="center" wrapText="1"/>
      <protection hidden="1"/>
    </xf>
    <xf numFmtId="0" fontId="30" fillId="0" borderId="55" xfId="0" applyFont="1" applyBorder="1" applyAlignment="1" applyProtection="1">
      <alignment horizontal="center" vertical="center" wrapText="1"/>
      <protection locked="0" hidden="1"/>
    </xf>
    <xf numFmtId="0" fontId="30" fillId="0" borderId="98" xfId="0" applyFont="1" applyBorder="1" applyAlignment="1" applyProtection="1">
      <alignment horizontal="center" vertical="center" wrapText="1"/>
      <protection locked="0"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47" fillId="2" borderId="10" xfId="0" applyFont="1" applyFill="1" applyBorder="1" applyAlignment="1" applyProtection="1">
      <alignment horizontal="center" vertical="center" wrapText="1"/>
      <protection locked="0" hidden="1"/>
    </xf>
    <xf numFmtId="0" fontId="47" fillId="2" borderId="11" xfId="0" applyFont="1" applyFill="1" applyBorder="1" applyAlignment="1" applyProtection="1">
      <alignment horizontal="center" vertical="center" wrapText="1"/>
      <protection locked="0" hidden="1"/>
    </xf>
    <xf numFmtId="0" fontId="47" fillId="2" borderId="14" xfId="0" applyFont="1" applyFill="1" applyBorder="1" applyAlignment="1" applyProtection="1">
      <alignment horizontal="center" vertical="center" wrapText="1"/>
      <protection locked="0" hidden="1"/>
    </xf>
    <xf numFmtId="0" fontId="30" fillId="0" borderId="99" xfId="0" applyFont="1" applyBorder="1" applyAlignment="1" applyProtection="1">
      <alignment horizontal="center" vertical="center" wrapText="1"/>
      <protection locked="0" hidden="1"/>
    </xf>
    <xf numFmtId="0" fontId="47" fillId="2" borderId="17" xfId="0" applyFont="1" applyFill="1" applyBorder="1" applyAlignment="1" applyProtection="1">
      <alignment horizontal="center" vertical="center" wrapText="1"/>
      <protection locked="0" hidden="1"/>
    </xf>
    <xf numFmtId="0" fontId="30" fillId="0" borderId="96" xfId="0" applyFont="1" applyBorder="1" applyAlignment="1" applyProtection="1">
      <alignment horizontal="center" vertical="center" wrapText="1"/>
      <protection locked="0"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30" fillId="0" borderId="27" xfId="0" applyFont="1" applyBorder="1" applyAlignment="1" applyProtection="1">
      <alignment horizontal="center" vertical="center" wrapText="1"/>
      <protection locked="0"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30" fillId="0" borderId="70" xfId="0" applyFont="1" applyBorder="1" applyAlignment="1" applyProtection="1">
      <alignment horizontal="center" vertical="center" wrapText="1"/>
      <protection locked="0" hidden="1"/>
    </xf>
    <xf numFmtId="0" fontId="2" fillId="0" borderId="93" xfId="0" applyFont="1" applyBorder="1" applyAlignment="1" applyProtection="1">
      <alignment horizontal="center" vertical="center" wrapText="1"/>
      <protection hidden="1"/>
    </xf>
    <xf numFmtId="0" fontId="51" fillId="0" borderId="9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95" xfId="0" applyFont="1" applyBorder="1" applyAlignment="1">
      <alignment horizontal="left" vertical="center" wrapText="1"/>
    </xf>
    <xf numFmtId="0" fontId="40" fillId="0" borderId="91" xfId="0" applyFont="1" applyBorder="1" applyAlignment="1">
      <alignment horizontal="center" vertical="center" wrapText="1"/>
    </xf>
    <xf numFmtId="0" fontId="40" fillId="0" borderId="9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77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left" vertical="center" wrapText="1"/>
      <protection hidden="1"/>
    </xf>
    <xf numFmtId="9" fontId="2" fillId="0" borderId="77" xfId="0" applyNumberFormat="1" applyFont="1" applyBorder="1" applyAlignment="1" applyProtection="1">
      <alignment horizontal="center" vertical="center" wrapText="1"/>
      <protection locked="0" hidden="1"/>
    </xf>
    <xf numFmtId="9" fontId="2" fillId="0" borderId="12" xfId="0" applyNumberFormat="1" applyFont="1" applyBorder="1" applyAlignment="1" applyProtection="1">
      <alignment horizontal="center" vertical="center" wrapText="1"/>
      <protection locked="0"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0" fillId="0" borderId="53" xfId="0" applyBorder="1" applyAlignment="1" applyProtection="1">
      <alignment horizontal="left" vertical="center" wrapText="1"/>
      <protection hidden="1"/>
    </xf>
    <xf numFmtId="0" fontId="2" fillId="0" borderId="77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2" fillId="0" borderId="85" xfId="0" applyFont="1" applyBorder="1" applyAlignment="1" applyProtection="1">
      <alignment horizontal="left" vertical="center" wrapText="1"/>
      <protection hidden="1"/>
    </xf>
    <xf numFmtId="0" fontId="2" fillId="0" borderId="52" xfId="0" applyFont="1" applyBorder="1" applyAlignment="1" applyProtection="1">
      <alignment horizontal="left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left" vertical="center" wrapText="1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2" fillId="0" borderId="87" xfId="0" applyFont="1" applyBorder="1" applyAlignment="1" applyProtection="1">
      <alignment horizontal="left" vertical="center" wrapText="1"/>
      <protection hidden="1"/>
    </xf>
    <xf numFmtId="0" fontId="2" fillId="0" borderId="50" xfId="0" applyFont="1" applyBorder="1" applyAlignment="1" applyProtection="1">
      <alignment horizontal="left" vertical="center" wrapText="1"/>
      <protection hidden="1"/>
    </xf>
    <xf numFmtId="0" fontId="2" fillId="0" borderId="61" xfId="0" applyFont="1" applyBorder="1" applyAlignment="1" applyProtection="1">
      <alignment horizontal="left" vertical="center" wrapText="1"/>
      <protection hidden="1"/>
    </xf>
    <xf numFmtId="0" fontId="2" fillId="0" borderId="63" xfId="0" applyFont="1" applyBorder="1" applyAlignment="1" applyProtection="1">
      <alignment horizontal="left" vertical="center" wrapText="1"/>
      <protection hidden="1"/>
    </xf>
    <xf numFmtId="0" fontId="2" fillId="0" borderId="65" xfId="0" applyFont="1" applyBorder="1" applyAlignment="1" applyProtection="1">
      <alignment horizontal="left" vertical="center" wrapText="1"/>
      <protection hidden="1"/>
    </xf>
    <xf numFmtId="0" fontId="5" fillId="0" borderId="77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6" fillId="3" borderId="22" xfId="0" applyFont="1" applyFill="1" applyBorder="1" applyAlignment="1" applyProtection="1">
      <alignment horizontal="center" vertical="center"/>
      <protection hidden="1"/>
    </xf>
    <xf numFmtId="0" fontId="37" fillId="3" borderId="24" xfId="0" applyFont="1" applyFill="1" applyBorder="1" applyAlignment="1" applyProtection="1">
      <alignment horizontal="center" vertical="center"/>
      <protection hidden="1"/>
    </xf>
    <xf numFmtId="49" fontId="36" fillId="3" borderId="22" xfId="0" applyNumberFormat="1" applyFont="1" applyFill="1" applyBorder="1" applyAlignment="1" applyProtection="1">
      <alignment horizontal="center" vertical="center"/>
      <protection hidden="1"/>
    </xf>
    <xf numFmtId="49" fontId="36" fillId="3" borderId="23" xfId="0" applyNumberFormat="1" applyFont="1" applyFill="1" applyBorder="1" applyAlignment="1" applyProtection="1">
      <alignment horizontal="center" vertical="center"/>
      <protection hidden="1"/>
    </xf>
    <xf numFmtId="49" fontId="36" fillId="3" borderId="24" xfId="0" applyNumberFormat="1" applyFont="1" applyFill="1" applyBorder="1" applyAlignment="1" applyProtection="1">
      <alignment horizontal="center" vertical="center"/>
      <protection hidden="1"/>
    </xf>
    <xf numFmtId="0" fontId="11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11" fillId="3" borderId="78" xfId="0" applyFont="1" applyFill="1" applyBorder="1" applyAlignment="1" applyProtection="1">
      <alignment horizontal="center" vertical="center" wrapText="1"/>
      <protection hidden="1"/>
    </xf>
    <xf numFmtId="0" fontId="11" fillId="3" borderId="24" xfId="0" applyFont="1" applyFill="1" applyBorder="1" applyAlignment="1" applyProtection="1">
      <alignment horizontal="center" vertical="center" wrapText="1"/>
      <protection hidden="1"/>
    </xf>
    <xf numFmtId="0" fontId="28" fillId="0" borderId="72" xfId="0" applyFont="1" applyBorder="1" applyAlignment="1" applyProtection="1">
      <alignment horizontal="center" vertical="center" wrapText="1"/>
      <protection locked="0" hidden="1"/>
    </xf>
    <xf numFmtId="0" fontId="0" fillId="0" borderId="73" xfId="0" applyBorder="1" applyAlignment="1" applyProtection="1">
      <alignment horizontal="center" vertical="center"/>
      <protection locked="0" hidden="1"/>
    </xf>
    <xf numFmtId="0" fontId="1" fillId="2" borderId="82" xfId="0" applyFont="1" applyFill="1" applyBorder="1" applyProtection="1">
      <alignment vertical="center"/>
      <protection locked="0" hidden="1"/>
    </xf>
    <xf numFmtId="0" fontId="0" fillId="2" borderId="83" xfId="0" applyFill="1" applyBorder="1" applyProtection="1">
      <alignment vertical="center"/>
      <protection locked="0" hidden="1"/>
    </xf>
    <xf numFmtId="0" fontId="37" fillId="3" borderId="23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1" fillId="3" borderId="22" xfId="0" applyFont="1" applyFill="1" applyBorder="1" applyAlignment="1" applyProtection="1">
      <alignment horizontal="center" vertical="center" wrapText="1"/>
      <protection hidden="1"/>
    </xf>
    <xf numFmtId="0" fontId="11" fillId="3" borderId="79" xfId="0" applyFont="1" applyFill="1" applyBorder="1" applyAlignment="1" applyProtection="1">
      <alignment horizontal="center" vertical="center" wrapText="1"/>
      <protection hidden="1"/>
    </xf>
    <xf numFmtId="1" fontId="33" fillId="2" borderId="69" xfId="0" applyNumberFormat="1" applyFont="1" applyFill="1" applyBorder="1" applyAlignment="1" applyProtection="1">
      <alignment horizontal="left" vertical="center" wrapText="1"/>
      <protection locked="0" hidden="1"/>
    </xf>
    <xf numFmtId="1" fontId="34" fillId="0" borderId="54" xfId="0" applyNumberFormat="1" applyFont="1" applyBorder="1" applyAlignment="1" applyProtection="1">
      <alignment vertical="center" wrapText="1"/>
      <protection locked="0" hidden="1"/>
    </xf>
    <xf numFmtId="1" fontId="34" fillId="0" borderId="13" xfId="0" applyNumberFormat="1" applyFont="1" applyBorder="1" applyAlignment="1" applyProtection="1">
      <alignment vertical="center" wrapText="1"/>
      <protection locked="0" hidden="1"/>
    </xf>
    <xf numFmtId="0" fontId="1" fillId="2" borderId="80" xfId="0" applyFont="1" applyFill="1" applyBorder="1" applyProtection="1">
      <alignment vertical="center"/>
      <protection locked="0" hidden="1"/>
    </xf>
    <xf numFmtId="0" fontId="0" fillId="2" borderId="81" xfId="0" applyFill="1" applyBorder="1" applyProtection="1">
      <alignment vertical="center"/>
      <protection locked="0"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33" fillId="0" borderId="34" xfId="0" applyFont="1" applyBorder="1" applyAlignment="1" applyProtection="1">
      <alignment horizontal="left" vertical="center" wrapText="1"/>
      <protection hidden="1"/>
    </xf>
    <xf numFmtId="0" fontId="33" fillId="0" borderId="61" xfId="0" applyFont="1" applyBorder="1" applyAlignment="1" applyProtection="1">
      <alignment horizontal="left" vertical="center" wrapText="1"/>
      <protection hidden="1"/>
    </xf>
    <xf numFmtId="0" fontId="33" fillId="0" borderId="62" xfId="0" applyFont="1" applyBorder="1" applyAlignment="1" applyProtection="1">
      <alignment horizontal="left" vertical="center" wrapText="1"/>
      <protection hidden="1"/>
    </xf>
    <xf numFmtId="0" fontId="33" fillId="2" borderId="67" xfId="0" applyFont="1" applyFill="1" applyBorder="1" applyAlignment="1" applyProtection="1">
      <alignment vertical="center" wrapText="1"/>
      <protection locked="0" hidden="1"/>
    </xf>
    <xf numFmtId="0" fontId="34" fillId="0" borderId="48" xfId="0" applyFont="1" applyBorder="1" applyAlignment="1" applyProtection="1">
      <alignment vertical="center" wrapText="1"/>
      <protection locked="0" hidden="1"/>
    </xf>
    <xf numFmtId="0" fontId="34" fillId="0" borderId="15" xfId="0" applyFont="1" applyBorder="1" applyAlignment="1" applyProtection="1">
      <alignment vertical="center" wrapText="1"/>
      <protection locked="0" hidden="1"/>
    </xf>
    <xf numFmtId="0" fontId="33" fillId="0" borderId="35" xfId="0" applyFont="1" applyBorder="1" applyAlignment="1" applyProtection="1">
      <alignment horizontal="left" vertical="center" wrapText="1"/>
      <protection hidden="1"/>
    </xf>
    <xf numFmtId="0" fontId="33" fillId="0" borderId="63" xfId="0" applyFont="1" applyBorder="1" applyAlignment="1" applyProtection="1">
      <alignment horizontal="left" vertical="center" wrapText="1"/>
      <protection hidden="1"/>
    </xf>
    <xf numFmtId="0" fontId="33" fillId="0" borderId="64" xfId="0" applyFont="1" applyBorder="1" applyAlignment="1" applyProtection="1">
      <alignment horizontal="left" vertical="center" wrapText="1"/>
      <protection hidden="1"/>
    </xf>
    <xf numFmtId="0" fontId="33" fillId="2" borderId="68" xfId="0" applyFont="1" applyFill="1" applyBorder="1" applyAlignment="1" applyProtection="1">
      <alignment horizontal="left" vertical="center" wrapText="1"/>
      <protection locked="0" hidden="1"/>
    </xf>
    <xf numFmtId="0" fontId="34" fillId="0" borderId="49" xfId="0" applyFont="1" applyBorder="1" applyAlignment="1" applyProtection="1">
      <alignment vertical="center" wrapText="1"/>
      <protection locked="0" hidden="1"/>
    </xf>
    <xf numFmtId="0" fontId="34" fillId="0" borderId="12" xfId="0" applyFont="1" applyBorder="1" applyAlignment="1" applyProtection="1">
      <alignment vertical="center" wrapText="1"/>
      <protection locked="0" hidden="1"/>
    </xf>
    <xf numFmtId="0" fontId="33" fillId="0" borderId="36" xfId="0" applyFont="1" applyBorder="1" applyAlignment="1" applyProtection="1">
      <alignment horizontal="left" vertical="center" wrapText="1"/>
      <protection hidden="1"/>
    </xf>
    <xf numFmtId="0" fontId="33" fillId="0" borderId="65" xfId="0" applyFont="1" applyBorder="1" applyAlignment="1" applyProtection="1">
      <alignment horizontal="left" vertical="center" wrapText="1"/>
      <protection hidden="1"/>
    </xf>
    <xf numFmtId="0" fontId="33" fillId="0" borderId="66" xfId="0" applyFont="1" applyBorder="1" applyAlignment="1" applyProtection="1">
      <alignment horizontal="left" vertical="center" wrapText="1"/>
      <protection hidden="1"/>
    </xf>
    <xf numFmtId="9" fontId="2" fillId="0" borderId="55" xfId="0" applyNumberFormat="1" applyFont="1" applyBorder="1" applyAlignment="1" applyProtection="1">
      <alignment horizontal="center" vertical="center" wrapText="1"/>
      <protection locked="0" hidden="1"/>
    </xf>
    <xf numFmtId="9" fontId="2" fillId="0" borderId="15" xfId="0" applyNumberFormat="1" applyFont="1" applyBorder="1" applyAlignment="1" applyProtection="1">
      <alignment horizontal="center" vertical="center" wrapText="1"/>
      <protection locked="0" hidden="1"/>
    </xf>
    <xf numFmtId="0" fontId="1" fillId="0" borderId="77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 wrapText="1"/>
      <protection locked="0" hidden="1"/>
    </xf>
    <xf numFmtId="0" fontId="0" fillId="0" borderId="12" xfId="0" applyBorder="1" applyAlignment="1" applyProtection="1">
      <alignment horizontal="center" vertical="center" wrapText="1"/>
      <protection locked="0" hidden="1"/>
    </xf>
    <xf numFmtId="0" fontId="0" fillId="0" borderId="56" xfId="0" applyBorder="1" applyAlignment="1" applyProtection="1">
      <alignment horizontal="center" vertical="center" wrapText="1"/>
      <protection locked="0" hidden="1"/>
    </xf>
    <xf numFmtId="0" fontId="0" fillId="0" borderId="13" xfId="0" applyBorder="1" applyAlignment="1" applyProtection="1">
      <alignment horizontal="center" vertical="center" wrapText="1"/>
      <protection locked="0" hidden="1"/>
    </xf>
    <xf numFmtId="9" fontId="2" fillId="0" borderId="56" xfId="0" applyNumberFormat="1" applyFont="1" applyBorder="1" applyAlignment="1" applyProtection="1">
      <alignment horizontal="center" vertical="center" wrapText="1"/>
      <protection locked="0" hidden="1"/>
    </xf>
    <xf numFmtId="9" fontId="2" fillId="0" borderId="13" xfId="0" applyNumberFormat="1" applyFont="1" applyBorder="1" applyAlignment="1" applyProtection="1">
      <alignment horizontal="center" vertical="center" wrapText="1"/>
      <protection locked="0" hidden="1"/>
    </xf>
    <xf numFmtId="9" fontId="2" fillId="0" borderId="85" xfId="0" applyNumberFormat="1" applyFont="1" applyBorder="1" applyAlignment="1" applyProtection="1">
      <alignment horizontal="center" vertical="center" wrapText="1"/>
      <protection locked="0" hidden="1"/>
    </xf>
    <xf numFmtId="9" fontId="2" fillId="0" borderId="52" xfId="0" applyNumberFormat="1" applyFont="1" applyBorder="1" applyAlignment="1" applyProtection="1">
      <alignment horizontal="center" vertical="center" wrapText="1"/>
      <protection locked="0" hidden="1"/>
    </xf>
    <xf numFmtId="0" fontId="2" fillId="0" borderId="7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9" fontId="2" fillId="0" borderId="87" xfId="0" applyNumberFormat="1" applyFont="1" applyBorder="1" applyAlignment="1" applyProtection="1">
      <alignment horizontal="center" vertical="center" wrapText="1"/>
      <protection locked="0" hidden="1"/>
    </xf>
    <xf numFmtId="9" fontId="2" fillId="0" borderId="50" xfId="0" applyNumberFormat="1" applyFont="1" applyBorder="1" applyAlignment="1" applyProtection="1">
      <alignment horizontal="center" vertical="center" wrapText="1"/>
      <protection locked="0" hidden="1"/>
    </xf>
    <xf numFmtId="9" fontId="2" fillId="0" borderId="96" xfId="0" applyNumberFormat="1" applyFont="1" applyBorder="1" applyAlignment="1" applyProtection="1">
      <alignment horizontal="center" vertical="center" wrapText="1"/>
      <protection locked="0" hidden="1"/>
    </xf>
    <xf numFmtId="9" fontId="2" fillId="0" borderId="1" xfId="0" applyNumberFormat="1" applyFont="1" applyBorder="1" applyAlignment="1" applyProtection="1">
      <alignment horizontal="center" vertical="center" wrapText="1"/>
      <protection locked="0" hidden="1"/>
    </xf>
    <xf numFmtId="9" fontId="2" fillId="0" borderId="98" xfId="0" applyNumberFormat="1" applyFont="1" applyBorder="1" applyAlignment="1" applyProtection="1">
      <alignment horizontal="center" vertical="center" wrapText="1"/>
      <protection locked="0" hidden="1"/>
    </xf>
    <xf numFmtId="9" fontId="2" fillId="0" borderId="6" xfId="0" applyNumberFormat="1" applyFont="1" applyBorder="1" applyAlignment="1" applyProtection="1">
      <alignment horizontal="center" vertical="center" wrapText="1"/>
      <protection locked="0"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12">
    <dxf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4343"/>
      <color rgb="FFFFFF99"/>
      <color rgb="FF33CC33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0" lockText="1" noThreeD="1"/>
</file>

<file path=xl/ctrlProps/ctrlProp10.xml><?xml version="1.0" encoding="utf-8"?>
<formControlPr xmlns="http://schemas.microsoft.com/office/spreadsheetml/2009/9/main" objectType="CheckBox" fmlaLink="$I$43" lockText="1" noThreeD="1"/>
</file>

<file path=xl/ctrlProps/ctrlProp11.xml><?xml version="1.0" encoding="utf-8"?>
<formControlPr xmlns="http://schemas.microsoft.com/office/spreadsheetml/2009/9/main" objectType="CheckBox" fmlaLink="$I$45" lockText="1" noThreeD="1"/>
</file>

<file path=xl/ctrlProps/ctrlProp12.xml><?xml version="1.0" encoding="utf-8"?>
<formControlPr xmlns="http://schemas.microsoft.com/office/spreadsheetml/2009/9/main" objectType="CheckBox" fmlaLink="$I$46" lockText="1" noThreeD="1"/>
</file>

<file path=xl/ctrlProps/ctrlProp13.xml><?xml version="1.0" encoding="utf-8"?>
<formControlPr xmlns="http://schemas.microsoft.com/office/spreadsheetml/2009/9/main" objectType="CheckBox" fmlaLink="$I$53" lockText="1" noThreeD="1"/>
</file>

<file path=xl/ctrlProps/ctrlProp14.xml><?xml version="1.0" encoding="utf-8"?>
<formControlPr xmlns="http://schemas.microsoft.com/office/spreadsheetml/2009/9/main" objectType="CheckBox" fmlaLink="$I$47" lockText="1" noThreeD="1"/>
</file>

<file path=xl/ctrlProps/ctrlProp15.xml><?xml version="1.0" encoding="utf-8"?>
<formControlPr xmlns="http://schemas.microsoft.com/office/spreadsheetml/2009/9/main" objectType="CheckBox" fmlaLink="$I$48" lockText="1" noThreeD="1"/>
</file>

<file path=xl/ctrlProps/ctrlProp16.xml><?xml version="1.0" encoding="utf-8"?>
<formControlPr xmlns="http://schemas.microsoft.com/office/spreadsheetml/2009/9/main" objectType="CheckBox" fmlaLink="$I$49" lockText="1" noThreeD="1"/>
</file>

<file path=xl/ctrlProps/ctrlProp17.xml><?xml version="1.0" encoding="utf-8"?>
<formControlPr xmlns="http://schemas.microsoft.com/office/spreadsheetml/2009/9/main" objectType="CheckBox" fmlaLink="$I$50" lockText="1" noThreeD="1"/>
</file>

<file path=xl/ctrlProps/ctrlProp18.xml><?xml version="1.0" encoding="utf-8"?>
<formControlPr xmlns="http://schemas.microsoft.com/office/spreadsheetml/2009/9/main" objectType="CheckBox" fmlaLink="$I$54" lockText="1" noThreeD="1"/>
</file>

<file path=xl/ctrlProps/ctrlProp19.xml><?xml version="1.0" encoding="utf-8"?>
<formControlPr xmlns="http://schemas.microsoft.com/office/spreadsheetml/2009/9/main" objectType="CheckBox" fmlaLink="$I$55" lockText="1" noThreeD="1"/>
</file>

<file path=xl/ctrlProps/ctrlProp2.xml><?xml version="1.0" encoding="utf-8"?>
<formControlPr xmlns="http://schemas.microsoft.com/office/spreadsheetml/2009/9/main" objectType="CheckBox" fmlaLink="$I$21" lockText="1" noThreeD="1"/>
</file>

<file path=xl/ctrlProps/ctrlProp20.xml><?xml version="1.0" encoding="utf-8"?>
<formControlPr xmlns="http://schemas.microsoft.com/office/spreadsheetml/2009/9/main" objectType="CheckBox" fmlaLink="$I$56" lockText="1" noThreeD="1"/>
</file>

<file path=xl/ctrlProps/ctrlProp21.xml><?xml version="1.0" encoding="utf-8"?>
<formControlPr xmlns="http://schemas.microsoft.com/office/spreadsheetml/2009/9/main" objectType="CheckBox" fmlaLink="$I$57" lockText="1" noThreeD="1"/>
</file>

<file path=xl/ctrlProps/ctrlProp22.xml><?xml version="1.0" encoding="utf-8"?>
<formControlPr xmlns="http://schemas.microsoft.com/office/spreadsheetml/2009/9/main" objectType="CheckBox" fmlaLink="$I$58" lockText="1" noThreeD="1"/>
</file>

<file path=xl/ctrlProps/ctrlProp23.xml><?xml version="1.0" encoding="utf-8"?>
<formControlPr xmlns="http://schemas.microsoft.com/office/spreadsheetml/2009/9/main" objectType="CheckBox" fmlaLink="$I$59" lockText="1" noThreeD="1"/>
</file>

<file path=xl/ctrlProps/ctrlProp24.xml><?xml version="1.0" encoding="utf-8"?>
<formControlPr xmlns="http://schemas.microsoft.com/office/spreadsheetml/2009/9/main" objectType="CheckBox" fmlaLink="$I$60" lockText="1" noThreeD="1"/>
</file>

<file path=xl/ctrlProps/ctrlProp25.xml><?xml version="1.0" encoding="utf-8"?>
<formControlPr xmlns="http://schemas.microsoft.com/office/spreadsheetml/2009/9/main" objectType="CheckBox" fmlaLink="$I$61" lockText="1" noThreeD="1"/>
</file>

<file path=xl/ctrlProps/ctrlProp26.xml><?xml version="1.0" encoding="utf-8"?>
<formControlPr xmlns="http://schemas.microsoft.com/office/spreadsheetml/2009/9/main" objectType="CheckBox" fmlaLink="$I$62" lockText="1" noThreeD="1"/>
</file>

<file path=xl/ctrlProps/ctrlProp27.xml><?xml version="1.0" encoding="utf-8"?>
<formControlPr xmlns="http://schemas.microsoft.com/office/spreadsheetml/2009/9/main" objectType="CheckBox" fmlaLink="$I$63" lockText="1" noThreeD="1"/>
</file>

<file path=xl/ctrlProps/ctrlProp28.xml><?xml version="1.0" encoding="utf-8"?>
<formControlPr xmlns="http://schemas.microsoft.com/office/spreadsheetml/2009/9/main" objectType="CheckBox" fmlaLink="$I$64" lockText="1" noThreeD="1"/>
</file>

<file path=xl/ctrlProps/ctrlProp29.xml><?xml version="1.0" encoding="utf-8"?>
<formControlPr xmlns="http://schemas.microsoft.com/office/spreadsheetml/2009/9/main" objectType="CheckBox" fmlaLink="$I$65" lockText="1" noThreeD="1"/>
</file>

<file path=xl/ctrlProps/ctrlProp3.xml><?xml version="1.0" encoding="utf-8"?>
<formControlPr xmlns="http://schemas.microsoft.com/office/spreadsheetml/2009/9/main" objectType="CheckBox" fmlaLink="$I$22" lockText="1" noThreeD="1"/>
</file>

<file path=xl/ctrlProps/ctrlProp30.xml><?xml version="1.0" encoding="utf-8"?>
<formControlPr xmlns="http://schemas.microsoft.com/office/spreadsheetml/2009/9/main" objectType="CheckBox" fmlaLink="$I$66" lockText="1" noThreeD="1"/>
</file>

<file path=xl/ctrlProps/ctrlProp31.xml><?xml version="1.0" encoding="utf-8"?>
<formControlPr xmlns="http://schemas.microsoft.com/office/spreadsheetml/2009/9/main" objectType="CheckBox" fmlaLink="$I$67" lockText="1" noThreeD="1"/>
</file>

<file path=xl/ctrlProps/ctrlProp32.xml><?xml version="1.0" encoding="utf-8"?>
<formControlPr xmlns="http://schemas.microsoft.com/office/spreadsheetml/2009/9/main" objectType="CheckBox" fmlaLink="$I$73" lockText="1" noThreeD="1"/>
</file>

<file path=xl/ctrlProps/ctrlProp33.xml><?xml version="1.0" encoding="utf-8"?>
<formControlPr xmlns="http://schemas.microsoft.com/office/spreadsheetml/2009/9/main" objectType="CheckBox" fmlaLink="$I$68" lockText="1" noThreeD="1"/>
</file>

<file path=xl/ctrlProps/ctrlProp34.xml><?xml version="1.0" encoding="utf-8"?>
<formControlPr xmlns="http://schemas.microsoft.com/office/spreadsheetml/2009/9/main" objectType="CheckBox" fmlaLink="$I$72" lockText="1" noThreeD="1"/>
</file>

<file path=xl/ctrlProps/ctrlProp35.xml><?xml version="1.0" encoding="utf-8"?>
<formControlPr xmlns="http://schemas.microsoft.com/office/spreadsheetml/2009/9/main" objectType="CheckBox" fmlaLink="$I$69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$I$71" lockText="1" noThreeD="1"/>
</file>

<file path=xl/ctrlProps/ctrlProp38.xml><?xml version="1.0" encoding="utf-8"?>
<formControlPr xmlns="http://schemas.microsoft.com/office/spreadsheetml/2009/9/main" objectType="CheckBox" fmlaLink="$I$70" lockText="1" noThreeD="1"/>
</file>

<file path=xl/ctrlProps/ctrlProp39.xml><?xml version="1.0" encoding="utf-8"?>
<formControlPr xmlns="http://schemas.microsoft.com/office/spreadsheetml/2009/9/main" objectType="CheckBox" fmlaLink="$I$74" lockText="1" noThreeD="1"/>
</file>

<file path=xl/ctrlProps/ctrlProp4.xml><?xml version="1.0" encoding="utf-8"?>
<formControlPr xmlns="http://schemas.microsoft.com/office/spreadsheetml/2009/9/main" objectType="CheckBox" fmlaLink="$I$27" lockText="1" noThreeD="1"/>
</file>

<file path=xl/ctrlProps/ctrlProp40.xml><?xml version="1.0" encoding="utf-8"?>
<formControlPr xmlns="http://schemas.microsoft.com/office/spreadsheetml/2009/9/main" objectType="CheckBox" fmlaLink="$I$75" lockText="1" noThreeD="1"/>
</file>

<file path=xl/ctrlProps/ctrlProp41.xml><?xml version="1.0" encoding="utf-8"?>
<formControlPr xmlns="http://schemas.microsoft.com/office/spreadsheetml/2009/9/main" objectType="CheckBox" fmlaLink="$I$76" lockText="1" noThreeD="1"/>
</file>

<file path=xl/ctrlProps/ctrlProp42.xml><?xml version="1.0" encoding="utf-8"?>
<formControlPr xmlns="http://schemas.microsoft.com/office/spreadsheetml/2009/9/main" objectType="CheckBox" fmlaLink="$I$78" lockText="1" noThreeD="1"/>
</file>

<file path=xl/ctrlProps/ctrlProp43.xml><?xml version="1.0" encoding="utf-8"?>
<formControlPr xmlns="http://schemas.microsoft.com/office/spreadsheetml/2009/9/main" objectType="CheckBox" fmlaLink="$I$79" lockText="1" noThreeD="1"/>
</file>

<file path=xl/ctrlProps/ctrlProp44.xml><?xml version="1.0" encoding="utf-8"?>
<formControlPr xmlns="http://schemas.microsoft.com/office/spreadsheetml/2009/9/main" objectType="CheckBox" fmlaLink="$I$83" lockText="1" noThreeD="1"/>
</file>

<file path=xl/ctrlProps/ctrlProp45.xml><?xml version="1.0" encoding="utf-8"?>
<formControlPr xmlns="http://schemas.microsoft.com/office/spreadsheetml/2009/9/main" objectType="CheckBox" fmlaLink="$I$84" lockText="1" noThreeD="1"/>
</file>

<file path=xl/ctrlProps/ctrlProp46.xml><?xml version="1.0" encoding="utf-8"?>
<formControlPr xmlns="http://schemas.microsoft.com/office/spreadsheetml/2009/9/main" objectType="CheckBox" fmlaLink="$I$87" lockText="1" noThreeD="1"/>
</file>

<file path=xl/ctrlProps/ctrlProp47.xml><?xml version="1.0" encoding="utf-8"?>
<formControlPr xmlns="http://schemas.microsoft.com/office/spreadsheetml/2009/9/main" objectType="CheckBox" fmlaLink="$I$90" lockText="1" noThreeD="1"/>
</file>

<file path=xl/ctrlProps/ctrlProp48.xml><?xml version="1.0" encoding="utf-8"?>
<formControlPr xmlns="http://schemas.microsoft.com/office/spreadsheetml/2009/9/main" objectType="CheckBox" fmlaLink="$I$95" lockText="1" noThreeD="1"/>
</file>

<file path=xl/ctrlProps/ctrlProp49.xml><?xml version="1.0" encoding="utf-8"?>
<formControlPr xmlns="http://schemas.microsoft.com/office/spreadsheetml/2009/9/main" objectType="CheckBox" fmlaLink="$I$100" lockText="1" noThreeD="1"/>
</file>

<file path=xl/ctrlProps/ctrlProp5.xml><?xml version="1.0" encoding="utf-8"?>
<formControlPr xmlns="http://schemas.microsoft.com/office/spreadsheetml/2009/9/main" objectType="CheckBox" fmlaLink="$I$28" lockText="1" noThreeD="1"/>
</file>

<file path=xl/ctrlProps/ctrlProp50.xml><?xml version="1.0" encoding="utf-8"?>
<formControlPr xmlns="http://schemas.microsoft.com/office/spreadsheetml/2009/9/main" objectType="CheckBox" fmlaLink="$I$96" lockText="1" noThreeD="1"/>
</file>

<file path=xl/ctrlProps/ctrlProp51.xml><?xml version="1.0" encoding="utf-8"?>
<formControlPr xmlns="http://schemas.microsoft.com/office/spreadsheetml/2009/9/main" objectType="CheckBox" fmlaLink="$I$97" lockText="1" noThreeD="1"/>
</file>

<file path=xl/ctrlProps/ctrlProp52.xml><?xml version="1.0" encoding="utf-8"?>
<formControlPr xmlns="http://schemas.microsoft.com/office/spreadsheetml/2009/9/main" objectType="CheckBox" fmlaLink="$I$99" lockText="1" noThreeD="1"/>
</file>

<file path=xl/ctrlProps/ctrlProp53.xml><?xml version="1.0" encoding="utf-8"?>
<formControlPr xmlns="http://schemas.microsoft.com/office/spreadsheetml/2009/9/main" objectType="CheckBox" fmlaLink="$I$98" lockText="1" noThreeD="1"/>
</file>

<file path=xl/ctrlProps/ctrlProp54.xml><?xml version="1.0" encoding="utf-8"?>
<formControlPr xmlns="http://schemas.microsoft.com/office/spreadsheetml/2009/9/main" objectType="CheckBox" fmlaLink="$I$87" lockText="1" noThreeD="1"/>
</file>

<file path=xl/ctrlProps/ctrlProp55.xml><?xml version="1.0" encoding="utf-8"?>
<formControlPr xmlns="http://schemas.microsoft.com/office/spreadsheetml/2009/9/main" objectType="CheckBox" fmlaLink="$I$103" lockText="1" noThreeD="1"/>
</file>

<file path=xl/ctrlProps/ctrlProp56.xml><?xml version="1.0" encoding="utf-8"?>
<formControlPr xmlns="http://schemas.microsoft.com/office/spreadsheetml/2009/9/main" objectType="CheckBox" fmlaLink="$I$104" lockText="1" noThreeD="1"/>
</file>

<file path=xl/ctrlProps/ctrlProp57.xml><?xml version="1.0" encoding="utf-8"?>
<formControlPr xmlns="http://schemas.microsoft.com/office/spreadsheetml/2009/9/main" objectType="CheckBox" fmlaLink="$I$105" lockText="1" noThreeD="1"/>
</file>

<file path=xl/ctrlProps/ctrlProp58.xml><?xml version="1.0" encoding="utf-8"?>
<formControlPr xmlns="http://schemas.microsoft.com/office/spreadsheetml/2009/9/main" objectType="CheckBox" fmlaLink="$I$106" lockText="1" noThreeD="1"/>
</file>

<file path=xl/ctrlProps/ctrlProp59.xml><?xml version="1.0" encoding="utf-8"?>
<formControlPr xmlns="http://schemas.microsoft.com/office/spreadsheetml/2009/9/main" objectType="CheckBox" fmlaLink="$I$107" lockText="1" noThreeD="1"/>
</file>

<file path=xl/ctrlProps/ctrlProp6.xml><?xml version="1.0" encoding="utf-8"?>
<formControlPr xmlns="http://schemas.microsoft.com/office/spreadsheetml/2009/9/main" objectType="CheckBox" fmlaLink="$I$30" lockText="1" noThreeD="1"/>
</file>

<file path=xl/ctrlProps/ctrlProp60.xml><?xml version="1.0" encoding="utf-8"?>
<formControlPr xmlns="http://schemas.microsoft.com/office/spreadsheetml/2009/9/main" objectType="CheckBox" fmlaLink="$I$70" lockText="1" noThreeD="1"/>
</file>

<file path=xl/ctrlProps/ctrlProp61.xml><?xml version="1.0" encoding="utf-8"?>
<formControlPr xmlns="http://schemas.microsoft.com/office/spreadsheetml/2009/9/main" objectType="CheckBox" fmlaLink="$I$109" lockText="1" noThreeD="1"/>
</file>

<file path=xl/ctrlProps/ctrlProp62.xml><?xml version="1.0" encoding="utf-8"?>
<formControlPr xmlns="http://schemas.microsoft.com/office/spreadsheetml/2009/9/main" objectType="CheckBox" fmlaLink="$I$110" lockText="1" noThreeD="1"/>
</file>

<file path=xl/ctrlProps/ctrlProp63.xml><?xml version="1.0" encoding="utf-8"?>
<formControlPr xmlns="http://schemas.microsoft.com/office/spreadsheetml/2009/9/main" objectType="CheckBox" fmlaLink="$I$70" lockText="1" noThreeD="1"/>
</file>

<file path=xl/ctrlProps/ctrlProp64.xml><?xml version="1.0" encoding="utf-8"?>
<formControlPr xmlns="http://schemas.microsoft.com/office/spreadsheetml/2009/9/main" objectType="CheckBox" fmlaLink="$I$112" lockText="1" noThreeD="1"/>
</file>

<file path=xl/ctrlProps/ctrlProp65.xml><?xml version="1.0" encoding="utf-8"?>
<formControlPr xmlns="http://schemas.microsoft.com/office/spreadsheetml/2009/9/main" objectType="CheckBox" fmlaLink="$I$70" lockText="1" noThreeD="1"/>
</file>

<file path=xl/ctrlProps/ctrlProp66.xml><?xml version="1.0" encoding="utf-8"?>
<formControlPr xmlns="http://schemas.microsoft.com/office/spreadsheetml/2009/9/main" objectType="CheckBox" fmlaLink="$I$70" lockText="1" noThreeD="1"/>
</file>

<file path=xl/ctrlProps/ctrlProp67.xml><?xml version="1.0" encoding="utf-8"?>
<formControlPr xmlns="http://schemas.microsoft.com/office/spreadsheetml/2009/9/main" objectType="CheckBox" fmlaLink="$I$80" lockText="1" noThreeD="1"/>
</file>

<file path=xl/ctrlProps/ctrlProp68.xml><?xml version="1.0" encoding="utf-8"?>
<formControlPr xmlns="http://schemas.microsoft.com/office/spreadsheetml/2009/9/main" objectType="CheckBox" fmlaLink="$I$81" lockText="1" noThreeD="1"/>
</file>

<file path=xl/ctrlProps/ctrlProp69.xml><?xml version="1.0" encoding="utf-8"?>
<formControlPr xmlns="http://schemas.microsoft.com/office/spreadsheetml/2009/9/main" objectType="CheckBox" fmlaLink="$I$26" lockText="1" noThreeD="1"/>
</file>

<file path=xl/ctrlProps/ctrlProp7.xml><?xml version="1.0" encoding="utf-8"?>
<formControlPr xmlns="http://schemas.microsoft.com/office/spreadsheetml/2009/9/main" objectType="CheckBox" fmlaLink="$I$31" lockText="1" noThreeD="1"/>
</file>

<file path=xl/ctrlProps/ctrlProp70.xml><?xml version="1.0" encoding="utf-8"?>
<formControlPr xmlns="http://schemas.microsoft.com/office/spreadsheetml/2009/9/main" objectType="CheckBox" fmlaLink="$I$114" lockText="1" noThreeD="1"/>
</file>

<file path=xl/ctrlProps/ctrlProp71.xml><?xml version="1.0" encoding="utf-8"?>
<formControlPr xmlns="http://schemas.microsoft.com/office/spreadsheetml/2009/9/main" objectType="CheckBox" fmlaLink="$I$29" lockText="1" noThreeD="1"/>
</file>

<file path=xl/ctrlProps/ctrlProp72.xml><?xml version="1.0" encoding="utf-8"?>
<formControlPr xmlns="http://schemas.microsoft.com/office/spreadsheetml/2009/9/main" objectType="CheckBox" fmlaLink="$I$82" lockText="1" noThreeD="1"/>
</file>

<file path=xl/ctrlProps/ctrlProp73.xml><?xml version="1.0" encoding="utf-8"?>
<formControlPr xmlns="http://schemas.microsoft.com/office/spreadsheetml/2009/9/main" objectType="CheckBox" fmlaLink="$I$23" lockText="1" noThreeD="1"/>
</file>

<file path=xl/ctrlProps/ctrlProp74.xml><?xml version="1.0" encoding="utf-8"?>
<formControlPr xmlns="http://schemas.microsoft.com/office/spreadsheetml/2009/9/main" objectType="CheckBox" fmlaLink="$I$25" lockText="1" noThreeD="1"/>
</file>

<file path=xl/ctrlProps/ctrlProp75.xml><?xml version="1.0" encoding="utf-8"?>
<formControlPr xmlns="http://schemas.microsoft.com/office/spreadsheetml/2009/9/main" objectType="CheckBox" fmlaLink="$I$101" lockText="1" noThreeD="1"/>
</file>

<file path=xl/ctrlProps/ctrlProp76.xml><?xml version="1.0" encoding="utf-8"?>
<formControlPr xmlns="http://schemas.microsoft.com/office/spreadsheetml/2009/9/main" objectType="CheckBox" fmlaLink="$I$85" lockText="1" noThreeD="1"/>
</file>

<file path=xl/ctrlProps/ctrlProp77.xml><?xml version="1.0" encoding="utf-8"?>
<formControlPr xmlns="http://schemas.microsoft.com/office/spreadsheetml/2009/9/main" objectType="CheckBox" fmlaLink="$I$86" lockText="1" noThreeD="1"/>
</file>

<file path=xl/ctrlProps/ctrlProp78.xml><?xml version="1.0" encoding="utf-8"?>
<formControlPr xmlns="http://schemas.microsoft.com/office/spreadsheetml/2009/9/main" objectType="CheckBox" fmlaLink="$I$77" lockText="1" noThreeD="1"/>
</file>

<file path=xl/ctrlProps/ctrlProp79.xml><?xml version="1.0" encoding="utf-8"?>
<formControlPr xmlns="http://schemas.microsoft.com/office/spreadsheetml/2009/9/main" objectType="CheckBox" fmlaLink="$I$51" lockText="1" noThreeD="1"/>
</file>

<file path=xl/ctrlProps/ctrlProp8.xml><?xml version="1.0" encoding="utf-8"?>
<formControlPr xmlns="http://schemas.microsoft.com/office/spreadsheetml/2009/9/main" objectType="CheckBox" fmlaLink="$I$32" lockText="1" noThreeD="1"/>
</file>

<file path=xl/ctrlProps/ctrlProp80.xml><?xml version="1.0" encoding="utf-8"?>
<formControlPr xmlns="http://schemas.microsoft.com/office/spreadsheetml/2009/9/main" objectType="CheckBox" fmlaLink="$I$52" lockText="1" noThreeD="1"/>
</file>

<file path=xl/ctrlProps/ctrlProp81.xml><?xml version="1.0" encoding="utf-8"?>
<formControlPr xmlns="http://schemas.microsoft.com/office/spreadsheetml/2009/9/main" objectType="CheckBox" fmlaLink="$I$33" lockText="1" noThreeD="1"/>
</file>

<file path=xl/ctrlProps/ctrlProp82.xml><?xml version="1.0" encoding="utf-8"?>
<formControlPr xmlns="http://schemas.microsoft.com/office/spreadsheetml/2009/9/main" objectType="CheckBox" fmlaLink="$I$24" lockText="1" noThreeD="1"/>
</file>

<file path=xl/ctrlProps/ctrlProp83.xml><?xml version="1.0" encoding="utf-8"?>
<formControlPr xmlns="http://schemas.microsoft.com/office/spreadsheetml/2009/9/main" objectType="CheckBox" fmlaLink="$I$34" lockText="1" noThreeD="1"/>
</file>

<file path=xl/ctrlProps/ctrlProp84.xml><?xml version="1.0" encoding="utf-8"?>
<formControlPr xmlns="http://schemas.microsoft.com/office/spreadsheetml/2009/9/main" objectType="CheckBox" fmlaLink="$I$89" lockText="1" noThreeD="1"/>
</file>

<file path=xl/ctrlProps/ctrlProp85.xml><?xml version="1.0" encoding="utf-8"?>
<formControlPr xmlns="http://schemas.microsoft.com/office/spreadsheetml/2009/9/main" objectType="CheckBox" fmlaLink="$I$44" lockText="1" noThreeD="1"/>
</file>

<file path=xl/ctrlProps/ctrlProp86.xml><?xml version="1.0" encoding="utf-8"?>
<formControlPr xmlns="http://schemas.microsoft.com/office/spreadsheetml/2009/9/main" objectType="CheckBox" fmlaLink="$I$88" lockText="1" noThreeD="1"/>
</file>

<file path=xl/ctrlProps/ctrlProp87.xml><?xml version="1.0" encoding="utf-8"?>
<formControlPr xmlns="http://schemas.microsoft.com/office/spreadsheetml/2009/9/main" objectType="CheckBox" fmlaLink="$I$36" lockText="1" noThreeD="1"/>
</file>

<file path=xl/ctrlProps/ctrlProp88.xml><?xml version="1.0" encoding="utf-8"?>
<formControlPr xmlns="http://schemas.microsoft.com/office/spreadsheetml/2009/9/main" objectType="CheckBox" fmlaLink="$I$37" lockText="1" noThreeD="1"/>
</file>

<file path=xl/ctrlProps/ctrlProp89.xml><?xml version="1.0" encoding="utf-8"?>
<formControlPr xmlns="http://schemas.microsoft.com/office/spreadsheetml/2009/9/main" objectType="CheckBox" fmlaLink="$I$40" lockText="1" noThreeD="1"/>
</file>

<file path=xl/ctrlProps/ctrlProp9.xml><?xml version="1.0" encoding="utf-8"?>
<formControlPr xmlns="http://schemas.microsoft.com/office/spreadsheetml/2009/9/main" objectType="CheckBox" fmlaLink="$I$35" lockText="1" noThreeD="1"/>
</file>

<file path=xl/ctrlProps/ctrlProp90.xml><?xml version="1.0" encoding="utf-8"?>
<formControlPr xmlns="http://schemas.microsoft.com/office/spreadsheetml/2009/9/main" objectType="CheckBox" fmlaLink="$I$38" lockText="1" noThreeD="1"/>
</file>

<file path=xl/ctrlProps/ctrlProp91.xml><?xml version="1.0" encoding="utf-8"?>
<formControlPr xmlns="http://schemas.microsoft.com/office/spreadsheetml/2009/9/main" objectType="CheckBox" fmlaLink="$I$39" lockText="1" noThreeD="1"/>
</file>

<file path=xl/ctrlProps/ctrlProp92.xml><?xml version="1.0" encoding="utf-8"?>
<formControlPr xmlns="http://schemas.microsoft.com/office/spreadsheetml/2009/9/main" objectType="CheckBox" fmlaLink="$I$4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342900</xdr:rowOff>
        </xdr:from>
        <xdr:to>
          <xdr:col>8</xdr:col>
          <xdr:colOff>209550</xdr:colOff>
          <xdr:row>19</xdr:row>
          <xdr:rowOff>647700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</xdr:row>
          <xdr:rowOff>514350</xdr:rowOff>
        </xdr:from>
        <xdr:to>
          <xdr:col>8</xdr:col>
          <xdr:colOff>200025</xdr:colOff>
          <xdr:row>20</xdr:row>
          <xdr:rowOff>828675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21</xdr:row>
          <xdr:rowOff>609600</xdr:rowOff>
        </xdr:from>
        <xdr:to>
          <xdr:col>8</xdr:col>
          <xdr:colOff>219075</xdr:colOff>
          <xdr:row>21</xdr:row>
          <xdr:rowOff>714375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257175</xdr:rowOff>
        </xdr:from>
        <xdr:to>
          <xdr:col>8</xdr:col>
          <xdr:colOff>209550</xdr:colOff>
          <xdr:row>26</xdr:row>
          <xdr:rowOff>571500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247650</xdr:rowOff>
        </xdr:from>
        <xdr:to>
          <xdr:col>8</xdr:col>
          <xdr:colOff>209550</xdr:colOff>
          <xdr:row>27</xdr:row>
          <xdr:rowOff>561975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866775</xdr:colOff>
          <xdr:row>29</xdr:row>
          <xdr:rowOff>266700</xdr:rowOff>
        </xdr:from>
        <xdr:to>
          <xdr:col>8</xdr:col>
          <xdr:colOff>200025</xdr:colOff>
          <xdr:row>29</xdr:row>
          <xdr:rowOff>581025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866775</xdr:colOff>
          <xdr:row>30</xdr:row>
          <xdr:rowOff>619125</xdr:rowOff>
        </xdr:from>
        <xdr:to>
          <xdr:col>8</xdr:col>
          <xdr:colOff>200025</xdr:colOff>
          <xdr:row>30</xdr:row>
          <xdr:rowOff>933450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142875</xdr:rowOff>
        </xdr:from>
        <xdr:to>
          <xdr:col>8</xdr:col>
          <xdr:colOff>209550</xdr:colOff>
          <xdr:row>31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34</xdr:row>
          <xdr:rowOff>266700</xdr:rowOff>
        </xdr:from>
        <xdr:to>
          <xdr:col>8</xdr:col>
          <xdr:colOff>209550</xdr:colOff>
          <xdr:row>34</xdr:row>
          <xdr:rowOff>581025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790575</xdr:rowOff>
        </xdr:from>
        <xdr:to>
          <xdr:col>8</xdr:col>
          <xdr:colOff>200025</xdr:colOff>
          <xdr:row>42</xdr:row>
          <xdr:rowOff>1104900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390525</xdr:rowOff>
        </xdr:from>
        <xdr:to>
          <xdr:col>8</xdr:col>
          <xdr:colOff>209550</xdr:colOff>
          <xdr:row>44</xdr:row>
          <xdr:rowOff>704850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400050</xdr:rowOff>
        </xdr:from>
        <xdr:to>
          <xdr:col>8</xdr:col>
          <xdr:colOff>200025</xdr:colOff>
          <xdr:row>45</xdr:row>
          <xdr:rowOff>714375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190500</xdr:rowOff>
        </xdr:from>
        <xdr:to>
          <xdr:col>8</xdr:col>
          <xdr:colOff>200025</xdr:colOff>
          <xdr:row>52</xdr:row>
          <xdr:rowOff>504825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133350</xdr:rowOff>
        </xdr:from>
        <xdr:to>
          <xdr:col>8</xdr:col>
          <xdr:colOff>209550</xdr:colOff>
          <xdr:row>46</xdr:row>
          <xdr:rowOff>447675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152400</xdr:rowOff>
        </xdr:from>
        <xdr:to>
          <xdr:col>8</xdr:col>
          <xdr:colOff>209550</xdr:colOff>
          <xdr:row>47</xdr:row>
          <xdr:rowOff>466725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180975</xdr:rowOff>
        </xdr:from>
        <xdr:to>
          <xdr:col>8</xdr:col>
          <xdr:colOff>209550</xdr:colOff>
          <xdr:row>48</xdr:row>
          <xdr:rowOff>495300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190500</xdr:rowOff>
        </xdr:from>
        <xdr:to>
          <xdr:col>8</xdr:col>
          <xdr:colOff>209550</xdr:colOff>
          <xdr:row>49</xdr:row>
          <xdr:rowOff>514350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209550</xdr:rowOff>
        </xdr:from>
        <xdr:to>
          <xdr:col>8</xdr:col>
          <xdr:colOff>209550</xdr:colOff>
          <xdr:row>53</xdr:row>
          <xdr:rowOff>514350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171450</xdr:rowOff>
        </xdr:from>
        <xdr:to>
          <xdr:col>8</xdr:col>
          <xdr:colOff>209550</xdr:colOff>
          <xdr:row>54</xdr:row>
          <xdr:rowOff>485775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171450</xdr:rowOff>
        </xdr:from>
        <xdr:to>
          <xdr:col>8</xdr:col>
          <xdr:colOff>209550</xdr:colOff>
          <xdr:row>55</xdr:row>
          <xdr:rowOff>485775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190500</xdr:rowOff>
        </xdr:from>
        <xdr:to>
          <xdr:col>8</xdr:col>
          <xdr:colOff>209550</xdr:colOff>
          <xdr:row>56</xdr:row>
          <xdr:rowOff>504825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161925</xdr:rowOff>
        </xdr:from>
        <xdr:to>
          <xdr:col>8</xdr:col>
          <xdr:colOff>219075</xdr:colOff>
          <xdr:row>57</xdr:row>
          <xdr:rowOff>476250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161925</xdr:rowOff>
        </xdr:from>
        <xdr:to>
          <xdr:col>8</xdr:col>
          <xdr:colOff>209550</xdr:colOff>
          <xdr:row>58</xdr:row>
          <xdr:rowOff>476250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59</xdr:row>
          <xdr:rowOff>190500</xdr:rowOff>
        </xdr:from>
        <xdr:to>
          <xdr:col>8</xdr:col>
          <xdr:colOff>209550</xdr:colOff>
          <xdr:row>59</xdr:row>
          <xdr:rowOff>504825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60</xdr:row>
          <xdr:rowOff>161925</xdr:rowOff>
        </xdr:from>
        <xdr:to>
          <xdr:col>8</xdr:col>
          <xdr:colOff>209550</xdr:colOff>
          <xdr:row>60</xdr:row>
          <xdr:rowOff>476250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61</xdr:row>
          <xdr:rowOff>76200</xdr:rowOff>
        </xdr:from>
        <xdr:to>
          <xdr:col>8</xdr:col>
          <xdr:colOff>209550</xdr:colOff>
          <xdr:row>61</xdr:row>
          <xdr:rowOff>390525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9525</xdr:rowOff>
        </xdr:from>
        <xdr:to>
          <xdr:col>8</xdr:col>
          <xdr:colOff>209550</xdr:colOff>
          <xdr:row>62</xdr:row>
          <xdr:rowOff>323850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63</xdr:row>
          <xdr:rowOff>619125</xdr:rowOff>
        </xdr:from>
        <xdr:to>
          <xdr:col>8</xdr:col>
          <xdr:colOff>219075</xdr:colOff>
          <xdr:row>63</xdr:row>
          <xdr:rowOff>933450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600075</xdr:rowOff>
        </xdr:from>
        <xdr:to>
          <xdr:col>8</xdr:col>
          <xdr:colOff>209550</xdr:colOff>
          <xdr:row>64</xdr:row>
          <xdr:rowOff>923925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65</xdr:row>
          <xdr:rowOff>657225</xdr:rowOff>
        </xdr:from>
        <xdr:to>
          <xdr:col>8</xdr:col>
          <xdr:colOff>209550</xdr:colOff>
          <xdr:row>65</xdr:row>
          <xdr:rowOff>971550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66</xdr:row>
          <xdr:rowOff>514350</xdr:rowOff>
        </xdr:from>
        <xdr:to>
          <xdr:col>8</xdr:col>
          <xdr:colOff>209550</xdr:colOff>
          <xdr:row>66</xdr:row>
          <xdr:rowOff>838200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72</xdr:row>
          <xdr:rowOff>76200</xdr:rowOff>
        </xdr:from>
        <xdr:to>
          <xdr:col>8</xdr:col>
          <xdr:colOff>209550</xdr:colOff>
          <xdr:row>72</xdr:row>
          <xdr:rowOff>400050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67</xdr:row>
          <xdr:rowOff>495300</xdr:rowOff>
        </xdr:from>
        <xdr:to>
          <xdr:col>8</xdr:col>
          <xdr:colOff>209550</xdr:colOff>
          <xdr:row>67</xdr:row>
          <xdr:rowOff>809625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76200</xdr:rowOff>
        </xdr:from>
        <xdr:to>
          <xdr:col>8</xdr:col>
          <xdr:colOff>209550</xdr:colOff>
          <xdr:row>71</xdr:row>
          <xdr:rowOff>390525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68</xdr:row>
          <xdr:rowOff>523875</xdr:rowOff>
        </xdr:from>
        <xdr:to>
          <xdr:col>8</xdr:col>
          <xdr:colOff>209550</xdr:colOff>
          <xdr:row>68</xdr:row>
          <xdr:rowOff>838200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0</xdr:rowOff>
        </xdr:from>
        <xdr:to>
          <xdr:col>8</xdr:col>
          <xdr:colOff>209550</xdr:colOff>
          <xdr:row>69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70</xdr:row>
          <xdr:rowOff>104775</xdr:rowOff>
        </xdr:from>
        <xdr:to>
          <xdr:col>8</xdr:col>
          <xdr:colOff>209550</xdr:colOff>
          <xdr:row>70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76200</xdr:rowOff>
        </xdr:from>
        <xdr:to>
          <xdr:col>8</xdr:col>
          <xdr:colOff>209550</xdr:colOff>
          <xdr:row>69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73</xdr:row>
          <xdr:rowOff>266700</xdr:rowOff>
        </xdr:from>
        <xdr:to>
          <xdr:col>8</xdr:col>
          <xdr:colOff>209550</xdr:colOff>
          <xdr:row>73</xdr:row>
          <xdr:rowOff>590550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74</xdr:row>
          <xdr:rowOff>66675</xdr:rowOff>
        </xdr:from>
        <xdr:to>
          <xdr:col>8</xdr:col>
          <xdr:colOff>209550</xdr:colOff>
          <xdr:row>74</xdr:row>
          <xdr:rowOff>381000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75</xdr:row>
          <xdr:rowOff>85725</xdr:rowOff>
        </xdr:from>
        <xdr:to>
          <xdr:col>8</xdr:col>
          <xdr:colOff>209550</xdr:colOff>
          <xdr:row>75</xdr:row>
          <xdr:rowOff>400050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77</xdr:row>
          <xdr:rowOff>57150</xdr:rowOff>
        </xdr:from>
        <xdr:to>
          <xdr:col>8</xdr:col>
          <xdr:colOff>209550</xdr:colOff>
          <xdr:row>77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78</xdr:row>
          <xdr:rowOff>95250</xdr:rowOff>
        </xdr:from>
        <xdr:to>
          <xdr:col>8</xdr:col>
          <xdr:colOff>209550</xdr:colOff>
          <xdr:row>78</xdr:row>
          <xdr:rowOff>400050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82</xdr:row>
          <xdr:rowOff>161925</xdr:rowOff>
        </xdr:from>
        <xdr:to>
          <xdr:col>8</xdr:col>
          <xdr:colOff>209550</xdr:colOff>
          <xdr:row>82</xdr:row>
          <xdr:rowOff>476250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83</xdr:row>
          <xdr:rowOff>76200</xdr:rowOff>
        </xdr:from>
        <xdr:to>
          <xdr:col>8</xdr:col>
          <xdr:colOff>209550</xdr:colOff>
          <xdr:row>83</xdr:row>
          <xdr:rowOff>390525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86</xdr:row>
          <xdr:rowOff>85725</xdr:rowOff>
        </xdr:from>
        <xdr:to>
          <xdr:col>8</xdr:col>
          <xdr:colOff>209550</xdr:colOff>
          <xdr:row>86</xdr:row>
          <xdr:rowOff>400050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89</xdr:row>
          <xdr:rowOff>190500</xdr:rowOff>
        </xdr:from>
        <xdr:to>
          <xdr:col>8</xdr:col>
          <xdr:colOff>209550</xdr:colOff>
          <xdr:row>89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94</xdr:row>
          <xdr:rowOff>57150</xdr:rowOff>
        </xdr:from>
        <xdr:to>
          <xdr:col>8</xdr:col>
          <xdr:colOff>209550</xdr:colOff>
          <xdr:row>94</xdr:row>
          <xdr:rowOff>381000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99</xdr:row>
          <xdr:rowOff>104775</xdr:rowOff>
        </xdr:from>
        <xdr:to>
          <xdr:col>8</xdr:col>
          <xdr:colOff>209550</xdr:colOff>
          <xdr:row>99</xdr:row>
          <xdr:rowOff>419100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95</xdr:row>
          <xdr:rowOff>95250</xdr:rowOff>
        </xdr:from>
        <xdr:to>
          <xdr:col>8</xdr:col>
          <xdr:colOff>209550</xdr:colOff>
          <xdr:row>95</xdr:row>
          <xdr:rowOff>419100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96</xdr:row>
          <xdr:rowOff>47625</xdr:rowOff>
        </xdr:from>
        <xdr:to>
          <xdr:col>8</xdr:col>
          <xdr:colOff>209550</xdr:colOff>
          <xdr:row>96</xdr:row>
          <xdr:rowOff>361950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866775</xdr:colOff>
          <xdr:row>98</xdr:row>
          <xdr:rowOff>333375</xdr:rowOff>
        </xdr:from>
        <xdr:to>
          <xdr:col>8</xdr:col>
          <xdr:colOff>200025</xdr:colOff>
          <xdr:row>98</xdr:row>
          <xdr:rowOff>647700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97</xdr:row>
          <xdr:rowOff>57150</xdr:rowOff>
        </xdr:from>
        <xdr:to>
          <xdr:col>8</xdr:col>
          <xdr:colOff>209550</xdr:colOff>
          <xdr:row>97</xdr:row>
          <xdr:rowOff>361950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57150</xdr:rowOff>
        </xdr:from>
        <xdr:to>
          <xdr:col>8</xdr:col>
          <xdr:colOff>209550</xdr:colOff>
          <xdr:row>101</xdr:row>
          <xdr:rowOff>381000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102</xdr:row>
          <xdr:rowOff>114300</xdr:rowOff>
        </xdr:from>
        <xdr:to>
          <xdr:col>8</xdr:col>
          <xdr:colOff>209550</xdr:colOff>
          <xdr:row>102</xdr:row>
          <xdr:rowOff>419100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103</xdr:row>
          <xdr:rowOff>85725</xdr:rowOff>
        </xdr:from>
        <xdr:to>
          <xdr:col>8</xdr:col>
          <xdr:colOff>209550</xdr:colOff>
          <xdr:row>103</xdr:row>
          <xdr:rowOff>400050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104</xdr:row>
          <xdr:rowOff>209550</xdr:rowOff>
        </xdr:from>
        <xdr:to>
          <xdr:col>8</xdr:col>
          <xdr:colOff>209550</xdr:colOff>
          <xdr:row>104</xdr:row>
          <xdr:rowOff>523875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105</xdr:row>
          <xdr:rowOff>0</xdr:rowOff>
        </xdr:from>
        <xdr:to>
          <xdr:col>8</xdr:col>
          <xdr:colOff>209550</xdr:colOff>
          <xdr:row>106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106</xdr:row>
          <xdr:rowOff>85725</xdr:rowOff>
        </xdr:from>
        <xdr:to>
          <xdr:col>8</xdr:col>
          <xdr:colOff>209550</xdr:colOff>
          <xdr:row>106</xdr:row>
          <xdr:rowOff>400050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2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107</xdr:row>
          <xdr:rowOff>104775</xdr:rowOff>
        </xdr:from>
        <xdr:to>
          <xdr:col>8</xdr:col>
          <xdr:colOff>209550</xdr:colOff>
          <xdr:row>107</xdr:row>
          <xdr:rowOff>428625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108</xdr:row>
          <xdr:rowOff>95250</xdr:rowOff>
        </xdr:from>
        <xdr:to>
          <xdr:col>8</xdr:col>
          <xdr:colOff>209550</xdr:colOff>
          <xdr:row>108</xdr:row>
          <xdr:rowOff>400050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109</xdr:row>
          <xdr:rowOff>142875</xdr:rowOff>
        </xdr:from>
        <xdr:to>
          <xdr:col>8</xdr:col>
          <xdr:colOff>209550</xdr:colOff>
          <xdr:row>109</xdr:row>
          <xdr:rowOff>466725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110</xdr:row>
          <xdr:rowOff>9525</xdr:rowOff>
        </xdr:from>
        <xdr:to>
          <xdr:col>8</xdr:col>
          <xdr:colOff>209550</xdr:colOff>
          <xdr:row>111</xdr:row>
          <xdr:rowOff>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111</xdr:row>
          <xdr:rowOff>19050</xdr:rowOff>
        </xdr:from>
        <xdr:to>
          <xdr:col>8</xdr:col>
          <xdr:colOff>209550</xdr:colOff>
          <xdr:row>112</xdr:row>
          <xdr:rowOff>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112</xdr:row>
          <xdr:rowOff>114300</xdr:rowOff>
        </xdr:from>
        <xdr:to>
          <xdr:col>8</xdr:col>
          <xdr:colOff>209550</xdr:colOff>
          <xdr:row>112</xdr:row>
          <xdr:rowOff>428625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114</xdr:row>
          <xdr:rowOff>123825</xdr:rowOff>
        </xdr:from>
        <xdr:to>
          <xdr:col>8</xdr:col>
          <xdr:colOff>209550</xdr:colOff>
          <xdr:row>114</xdr:row>
          <xdr:rowOff>438150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2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79</xdr:row>
          <xdr:rowOff>400050</xdr:rowOff>
        </xdr:from>
        <xdr:to>
          <xdr:col>8</xdr:col>
          <xdr:colOff>219075</xdr:colOff>
          <xdr:row>79</xdr:row>
          <xdr:rowOff>704850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80</xdr:row>
          <xdr:rowOff>95250</xdr:rowOff>
        </xdr:from>
        <xdr:to>
          <xdr:col>9</xdr:col>
          <xdr:colOff>0</xdr:colOff>
          <xdr:row>80</xdr:row>
          <xdr:rowOff>400050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25</xdr:row>
          <xdr:rowOff>438150</xdr:rowOff>
        </xdr:from>
        <xdr:to>
          <xdr:col>8</xdr:col>
          <xdr:colOff>219075</xdr:colOff>
          <xdr:row>25</xdr:row>
          <xdr:rowOff>742950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113</xdr:row>
          <xdr:rowOff>114300</xdr:rowOff>
        </xdr:from>
        <xdr:to>
          <xdr:col>8</xdr:col>
          <xdr:colOff>209550</xdr:colOff>
          <xdr:row>113</xdr:row>
          <xdr:rowOff>438150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142875</xdr:rowOff>
        </xdr:from>
        <xdr:to>
          <xdr:col>8</xdr:col>
          <xdr:colOff>209550</xdr:colOff>
          <xdr:row>28</xdr:row>
          <xdr:rowOff>466725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885825</xdr:colOff>
          <xdr:row>81</xdr:row>
          <xdr:rowOff>95250</xdr:rowOff>
        </xdr:from>
        <xdr:to>
          <xdr:col>8</xdr:col>
          <xdr:colOff>228600</xdr:colOff>
          <xdr:row>81</xdr:row>
          <xdr:rowOff>390525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209550</xdr:rowOff>
        </xdr:from>
        <xdr:to>
          <xdr:col>8</xdr:col>
          <xdr:colOff>209550</xdr:colOff>
          <xdr:row>22</xdr:row>
          <xdr:rowOff>466725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85725</xdr:rowOff>
        </xdr:from>
        <xdr:to>
          <xdr:col>8</xdr:col>
          <xdr:colOff>209550</xdr:colOff>
          <xdr:row>24</xdr:row>
          <xdr:rowOff>200025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100</xdr:row>
          <xdr:rowOff>133350</xdr:rowOff>
        </xdr:from>
        <xdr:to>
          <xdr:col>8</xdr:col>
          <xdr:colOff>209550</xdr:colOff>
          <xdr:row>100</xdr:row>
          <xdr:rowOff>438150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84</xdr:row>
          <xdr:rowOff>228600</xdr:rowOff>
        </xdr:from>
        <xdr:to>
          <xdr:col>8</xdr:col>
          <xdr:colOff>219075</xdr:colOff>
          <xdr:row>84</xdr:row>
          <xdr:rowOff>476250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85</xdr:row>
          <xdr:rowOff>133350</xdr:rowOff>
        </xdr:from>
        <xdr:to>
          <xdr:col>8</xdr:col>
          <xdr:colOff>209550</xdr:colOff>
          <xdr:row>85</xdr:row>
          <xdr:rowOff>447675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76</xdr:row>
          <xdr:rowOff>85725</xdr:rowOff>
        </xdr:from>
        <xdr:to>
          <xdr:col>8</xdr:col>
          <xdr:colOff>209550</xdr:colOff>
          <xdr:row>76</xdr:row>
          <xdr:rowOff>400050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190500</xdr:rowOff>
        </xdr:from>
        <xdr:to>
          <xdr:col>8</xdr:col>
          <xdr:colOff>209550</xdr:colOff>
          <xdr:row>50</xdr:row>
          <xdr:rowOff>514350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2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190500</xdr:rowOff>
        </xdr:from>
        <xdr:to>
          <xdr:col>8</xdr:col>
          <xdr:colOff>209550</xdr:colOff>
          <xdr:row>51</xdr:row>
          <xdr:rowOff>514350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2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142875</xdr:rowOff>
        </xdr:from>
        <xdr:to>
          <xdr:col>8</xdr:col>
          <xdr:colOff>209550</xdr:colOff>
          <xdr:row>32</xdr:row>
          <xdr:rowOff>457200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2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23</xdr:row>
          <xdr:rowOff>209550</xdr:rowOff>
        </xdr:from>
        <xdr:to>
          <xdr:col>8</xdr:col>
          <xdr:colOff>228600</xdr:colOff>
          <xdr:row>23</xdr:row>
          <xdr:rowOff>466725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2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247650</xdr:rowOff>
        </xdr:from>
        <xdr:to>
          <xdr:col>8</xdr:col>
          <xdr:colOff>200025</xdr:colOff>
          <xdr:row>33</xdr:row>
          <xdr:rowOff>561975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2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88</xdr:row>
          <xdr:rowOff>190500</xdr:rowOff>
        </xdr:from>
        <xdr:to>
          <xdr:col>8</xdr:col>
          <xdr:colOff>209550</xdr:colOff>
          <xdr:row>88</xdr:row>
          <xdr:rowOff>504825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2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381000</xdr:rowOff>
        </xdr:from>
        <xdr:to>
          <xdr:col>8</xdr:col>
          <xdr:colOff>200025</xdr:colOff>
          <xdr:row>43</xdr:row>
          <xdr:rowOff>695325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2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87</xdr:row>
          <xdr:rowOff>190500</xdr:rowOff>
        </xdr:from>
        <xdr:to>
          <xdr:col>8</xdr:col>
          <xdr:colOff>209550</xdr:colOff>
          <xdr:row>87</xdr:row>
          <xdr:rowOff>504825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2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400050</xdr:rowOff>
        </xdr:from>
        <xdr:to>
          <xdr:col>8</xdr:col>
          <xdr:colOff>209550</xdr:colOff>
          <xdr:row>35</xdr:row>
          <xdr:rowOff>714375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2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36</xdr:row>
          <xdr:rowOff>590550</xdr:rowOff>
        </xdr:from>
        <xdr:to>
          <xdr:col>8</xdr:col>
          <xdr:colOff>219075</xdr:colOff>
          <xdr:row>36</xdr:row>
          <xdr:rowOff>904875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2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561975</xdr:rowOff>
        </xdr:from>
        <xdr:to>
          <xdr:col>8</xdr:col>
          <xdr:colOff>200025</xdr:colOff>
          <xdr:row>39</xdr:row>
          <xdr:rowOff>876300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2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37</xdr:row>
          <xdr:rowOff>714375</xdr:rowOff>
        </xdr:from>
        <xdr:to>
          <xdr:col>8</xdr:col>
          <xdr:colOff>219075</xdr:colOff>
          <xdr:row>37</xdr:row>
          <xdr:rowOff>1028700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2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38</xdr:row>
          <xdr:rowOff>609600</xdr:rowOff>
        </xdr:from>
        <xdr:to>
          <xdr:col>8</xdr:col>
          <xdr:colOff>209550</xdr:colOff>
          <xdr:row>38</xdr:row>
          <xdr:rowOff>923925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2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40</xdr:row>
          <xdr:rowOff>647700</xdr:rowOff>
        </xdr:from>
        <xdr:to>
          <xdr:col>8</xdr:col>
          <xdr:colOff>209550</xdr:colOff>
          <xdr:row>40</xdr:row>
          <xdr:rowOff>962025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2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&#1055;&#1050;&#1054;-05-21%20&#1047;&#1056;&#1040;/&#1086;&#1094;&#1077;&#1085;&#1086;&#1095;&#1085;&#1099;&#1081;%20&#1083;&#1080;&#1089;&#1090;%20&#1055;&#1050;&#1054;-0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  <sheetName val="ТМЦ"/>
      <sheetName val="Работы Услуг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20"/>
  <sheetViews>
    <sheetView workbookViewId="0">
      <selection activeCell="B37" sqref="B37"/>
    </sheetView>
  </sheetViews>
  <sheetFormatPr defaultRowHeight="14.25"/>
  <cols>
    <col min="1" max="1" width="20.75" customWidth="1"/>
    <col min="3" max="3" width="29.375" customWidth="1"/>
    <col min="4" max="4" width="4.5" style="1" customWidth="1"/>
    <col min="5" max="5" width="41.25" customWidth="1"/>
  </cols>
  <sheetData>
    <row r="2" spans="1:5">
      <c r="B2" t="s">
        <v>133</v>
      </c>
    </row>
    <row r="3" spans="1:5">
      <c r="A3" t="s">
        <v>18</v>
      </c>
      <c r="B3" t="s">
        <v>160</v>
      </c>
      <c r="E3" s="1"/>
    </row>
    <row r="4" spans="1:5">
      <c r="B4" t="s">
        <v>299</v>
      </c>
      <c r="E4" s="1"/>
    </row>
    <row r="5" spans="1:5">
      <c r="B5" t="s">
        <v>63</v>
      </c>
    </row>
    <row r="7" spans="1:5">
      <c r="A7" t="s">
        <v>19</v>
      </c>
      <c r="B7" t="s">
        <v>8</v>
      </c>
      <c r="C7" t="s">
        <v>297</v>
      </c>
    </row>
    <row r="8" spans="1:5">
      <c r="B8" t="s">
        <v>9</v>
      </c>
      <c r="C8" t="s">
        <v>149</v>
      </c>
    </row>
    <row r="9" spans="1:5">
      <c r="C9" t="s">
        <v>150</v>
      </c>
    </row>
    <row r="10" spans="1:5">
      <c r="A10" t="s">
        <v>43</v>
      </c>
      <c r="B10" t="s">
        <v>44</v>
      </c>
    </row>
    <row r="11" spans="1:5">
      <c r="B11" t="s">
        <v>45</v>
      </c>
    </row>
    <row r="12" spans="1:5">
      <c r="B12" t="s">
        <v>46</v>
      </c>
    </row>
    <row r="14" spans="1:5">
      <c r="A14" t="s">
        <v>47</v>
      </c>
      <c r="B14" t="s">
        <v>48</v>
      </c>
    </row>
    <row r="15" spans="1:5">
      <c r="B15" t="s">
        <v>49</v>
      </c>
    </row>
    <row r="16" spans="1:5">
      <c r="B16" t="s">
        <v>108</v>
      </c>
    </row>
    <row r="18" spans="1:2">
      <c r="A18" t="s">
        <v>276</v>
      </c>
    </row>
    <row r="19" spans="1:2">
      <c r="A19" t="s">
        <v>278</v>
      </c>
    </row>
    <row r="20" spans="1:2">
      <c r="A20" t="s">
        <v>279</v>
      </c>
      <c r="B20" t="s">
        <v>280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M358"/>
  <sheetViews>
    <sheetView topLeftCell="A296" zoomScaleNormal="100" workbookViewId="0">
      <selection activeCell="K42" sqref="K42"/>
    </sheetView>
  </sheetViews>
  <sheetFormatPr defaultColWidth="8.75" defaultRowHeight="11.25"/>
  <cols>
    <col min="1" max="1" width="9.75" style="4" customWidth="1"/>
    <col min="2" max="2" width="4.25" style="3" customWidth="1"/>
    <col min="3" max="3" width="9.625" style="4" customWidth="1"/>
    <col min="4" max="4" width="5.375" style="6" customWidth="1"/>
    <col min="5" max="5" width="3.75" style="6" customWidth="1"/>
    <col min="6" max="6" width="10" style="4" customWidth="1"/>
    <col min="7" max="7" width="47.125" style="4" customWidth="1"/>
    <col min="8" max="8" width="29.25" style="4" customWidth="1"/>
    <col min="9" max="9" width="12.25" style="4" customWidth="1"/>
    <col min="10" max="10" width="15.375" style="3" customWidth="1"/>
    <col min="11" max="11" width="20.875" style="2" customWidth="1"/>
    <col min="12" max="12" width="14.625" style="2" customWidth="1"/>
    <col min="13" max="13" width="26.5" style="2" customWidth="1"/>
    <col min="14" max="16384" width="8.75" style="2"/>
  </cols>
  <sheetData>
    <row r="1" spans="1:10" ht="32.25" customHeight="1">
      <c r="A1" s="21" t="s">
        <v>149</v>
      </c>
      <c r="B1" s="265" t="s">
        <v>17</v>
      </c>
      <c r="C1" s="266"/>
      <c r="D1" s="266"/>
      <c r="E1" s="266"/>
      <c r="F1" s="266"/>
      <c r="G1" s="271" t="s">
        <v>310</v>
      </c>
      <c r="H1" s="272"/>
      <c r="I1" s="273"/>
      <c r="J1" s="21" t="s">
        <v>311</v>
      </c>
    </row>
    <row r="2" spans="1:10" ht="48" customHeight="1" thickBot="1">
      <c r="A2" s="30" t="s">
        <v>148</v>
      </c>
      <c r="B2" s="30" t="s">
        <v>109</v>
      </c>
      <c r="C2" s="30" t="s">
        <v>42</v>
      </c>
      <c r="D2" s="138" t="s">
        <v>124</v>
      </c>
      <c r="E2" s="138" t="s">
        <v>123</v>
      </c>
      <c r="F2" s="30" t="s">
        <v>110</v>
      </c>
      <c r="G2" s="30" t="s">
        <v>201</v>
      </c>
      <c r="H2" s="30" t="s">
        <v>202</v>
      </c>
      <c r="I2" s="30" t="s">
        <v>112</v>
      </c>
      <c r="J2" s="30" t="s">
        <v>127</v>
      </c>
    </row>
    <row r="3" spans="1:10" ht="35.25" customHeight="1">
      <c r="A3" s="224"/>
      <c r="B3" s="135"/>
      <c r="C3" s="141"/>
      <c r="D3" s="169"/>
      <c r="E3" s="169"/>
      <c r="F3" s="267" t="s">
        <v>208</v>
      </c>
      <c r="G3" s="268"/>
      <c r="H3" s="268"/>
      <c r="I3" s="170" t="s">
        <v>169</v>
      </c>
      <c r="J3" s="119"/>
    </row>
    <row r="4" spans="1:10" ht="22.15" customHeight="1">
      <c r="A4" s="225">
        <f>A3</f>
        <v>0</v>
      </c>
      <c r="B4" s="26"/>
      <c r="C4" s="140"/>
      <c r="D4" s="140"/>
      <c r="E4" s="140"/>
      <c r="F4" s="269" t="s">
        <v>305</v>
      </c>
      <c r="G4" s="269"/>
      <c r="H4" s="269"/>
      <c r="I4" s="232"/>
      <c r="J4" s="25"/>
    </row>
    <row r="5" spans="1:10" ht="22.15" customHeight="1">
      <c r="A5" s="225">
        <f>A4</f>
        <v>0</v>
      </c>
      <c r="B5" s="26"/>
      <c r="C5" s="140"/>
      <c r="D5" s="140"/>
      <c r="E5" s="140"/>
      <c r="F5" s="168"/>
      <c r="G5" s="269" t="s">
        <v>312</v>
      </c>
      <c r="H5" s="270"/>
      <c r="I5" s="232" t="s">
        <v>313</v>
      </c>
      <c r="J5" s="25"/>
    </row>
    <row r="6" spans="1:10" ht="12" hidden="1" customHeight="1">
      <c r="A6" s="225">
        <f>A5</f>
        <v>0</v>
      </c>
      <c r="B6" s="26"/>
      <c r="C6" s="140"/>
      <c r="D6" s="140"/>
      <c r="E6" s="140"/>
      <c r="F6" s="168"/>
      <c r="G6" s="168"/>
      <c r="H6" s="168" t="s">
        <v>198</v>
      </c>
      <c r="I6" s="232" t="s">
        <v>145</v>
      </c>
      <c r="J6" s="25"/>
    </row>
    <row r="7" spans="1:10" ht="12" hidden="1" customHeight="1">
      <c r="A7" s="225" t="e">
        <f>#REF!</f>
        <v>#REF!</v>
      </c>
      <c r="B7" s="26"/>
      <c r="C7" s="140"/>
      <c r="D7" s="140"/>
      <c r="E7" s="140"/>
      <c r="F7" s="142"/>
      <c r="G7" s="168"/>
      <c r="H7" s="168" t="s">
        <v>198</v>
      </c>
      <c r="I7" s="232" t="s">
        <v>145</v>
      </c>
      <c r="J7" s="25"/>
    </row>
    <row r="8" spans="1:10" ht="11.25" hidden="1" customHeight="1">
      <c r="A8" s="225" t="e">
        <f t="shared" ref="A8:A36" si="0">A7</f>
        <v>#REF!</v>
      </c>
      <c r="B8" s="26"/>
      <c r="C8" s="140"/>
      <c r="D8" s="140"/>
      <c r="E8" s="140"/>
      <c r="F8" s="142"/>
      <c r="G8" s="168"/>
      <c r="H8" s="168" t="s">
        <v>198</v>
      </c>
      <c r="I8" s="232" t="s">
        <v>145</v>
      </c>
      <c r="J8" s="25"/>
    </row>
    <row r="9" spans="1:10" ht="11.25" hidden="1" customHeight="1">
      <c r="A9" s="225" t="e">
        <f t="shared" si="0"/>
        <v>#REF!</v>
      </c>
      <c r="B9" s="26"/>
      <c r="C9" s="140"/>
      <c r="D9" s="140"/>
      <c r="E9" s="140"/>
      <c r="F9" s="142"/>
      <c r="G9" s="168"/>
      <c r="H9" s="168" t="s">
        <v>198</v>
      </c>
      <c r="I9" s="232" t="s">
        <v>145</v>
      </c>
      <c r="J9" s="25"/>
    </row>
    <row r="10" spans="1:10" ht="4.9000000000000004" hidden="1" customHeight="1">
      <c r="A10" s="225" t="e">
        <f t="shared" si="0"/>
        <v>#REF!</v>
      </c>
      <c r="B10" s="26"/>
      <c r="C10" s="140"/>
      <c r="D10" s="140"/>
      <c r="E10" s="140"/>
      <c r="F10" s="142"/>
      <c r="G10" s="142"/>
      <c r="H10" s="142"/>
      <c r="I10" s="23"/>
      <c r="J10" s="25"/>
    </row>
    <row r="11" spans="1:10" ht="4.9000000000000004" hidden="1" customHeight="1">
      <c r="A11" s="225" t="e">
        <f t="shared" si="0"/>
        <v>#REF!</v>
      </c>
      <c r="B11" s="26"/>
      <c r="C11" s="140"/>
      <c r="D11" s="140"/>
      <c r="E11" s="140"/>
      <c r="F11" s="142"/>
      <c r="G11" s="142"/>
      <c r="H11" s="142"/>
      <c r="I11" s="23"/>
      <c r="J11" s="25"/>
    </row>
    <row r="12" spans="1:10" ht="4.9000000000000004" hidden="1" customHeight="1">
      <c r="A12" s="225" t="e">
        <f t="shared" si="0"/>
        <v>#REF!</v>
      </c>
      <c r="B12" s="26"/>
      <c r="C12" s="140"/>
      <c r="D12" s="140"/>
      <c r="E12" s="140"/>
      <c r="F12" s="142"/>
      <c r="G12" s="142"/>
      <c r="H12" s="142"/>
      <c r="I12" s="23"/>
      <c r="J12" s="25"/>
    </row>
    <row r="13" spans="1:10" ht="4.9000000000000004" hidden="1" customHeight="1">
      <c r="A13" s="225" t="e">
        <f t="shared" si="0"/>
        <v>#REF!</v>
      </c>
      <c r="B13" s="26"/>
      <c r="C13" s="140"/>
      <c r="D13" s="140"/>
      <c r="E13" s="140"/>
      <c r="F13" s="142"/>
      <c r="G13" s="142"/>
      <c r="H13" s="142"/>
      <c r="I13" s="23"/>
      <c r="J13" s="25"/>
    </row>
    <row r="14" spans="1:10" ht="4.9000000000000004" hidden="1" customHeight="1">
      <c r="A14" s="225" t="e">
        <f t="shared" si="0"/>
        <v>#REF!</v>
      </c>
      <c r="B14" s="26"/>
      <c r="C14" s="140"/>
      <c r="D14" s="140"/>
      <c r="E14" s="140"/>
      <c r="F14" s="142"/>
      <c r="G14" s="142"/>
      <c r="H14" s="142"/>
      <c r="I14" s="23"/>
      <c r="J14" s="25"/>
    </row>
    <row r="15" spans="1:10" ht="4.9000000000000004" hidden="1" customHeight="1">
      <c r="A15" s="225" t="e">
        <f t="shared" si="0"/>
        <v>#REF!</v>
      </c>
      <c r="B15" s="26"/>
      <c r="C15" s="140"/>
      <c r="D15" s="140"/>
      <c r="E15" s="140"/>
      <c r="F15" s="142"/>
      <c r="G15" s="142"/>
      <c r="H15" s="142"/>
      <c r="I15" s="23"/>
      <c r="J15" s="25"/>
    </row>
    <row r="16" spans="1:10" ht="4.9000000000000004" hidden="1" customHeight="1">
      <c r="A16" s="225" t="e">
        <f t="shared" si="0"/>
        <v>#REF!</v>
      </c>
      <c r="B16" s="26"/>
      <c r="C16" s="140"/>
      <c r="D16" s="140"/>
      <c r="E16" s="140"/>
      <c r="F16" s="142"/>
      <c r="G16" s="142"/>
      <c r="H16" s="142"/>
      <c r="I16" s="23"/>
      <c r="J16" s="25"/>
    </row>
    <row r="17" spans="1:10" ht="4.9000000000000004" hidden="1" customHeight="1">
      <c r="A17" s="225" t="e">
        <f t="shared" si="0"/>
        <v>#REF!</v>
      </c>
      <c r="B17" s="26"/>
      <c r="C17" s="140"/>
      <c r="D17" s="140"/>
      <c r="E17" s="140"/>
      <c r="F17" s="142"/>
      <c r="G17" s="142"/>
      <c r="H17" s="142"/>
      <c r="I17" s="23"/>
      <c r="J17" s="25"/>
    </row>
    <row r="18" spans="1:10" ht="4.9000000000000004" hidden="1" customHeight="1">
      <c r="A18" s="225" t="e">
        <f t="shared" si="0"/>
        <v>#REF!</v>
      </c>
      <c r="B18" s="26"/>
      <c r="C18" s="140"/>
      <c r="D18" s="140"/>
      <c r="E18" s="140"/>
      <c r="F18" s="142"/>
      <c r="G18" s="142"/>
      <c r="H18" s="142"/>
      <c r="I18" s="23"/>
      <c r="J18" s="25"/>
    </row>
    <row r="19" spans="1:10" ht="4.9000000000000004" hidden="1" customHeight="1">
      <c r="A19" s="225" t="e">
        <f t="shared" si="0"/>
        <v>#REF!</v>
      </c>
      <c r="B19" s="26"/>
      <c r="C19" s="140"/>
      <c r="D19" s="140"/>
      <c r="E19" s="140"/>
      <c r="F19" s="142"/>
      <c r="G19" s="142"/>
      <c r="H19" s="142"/>
      <c r="I19" s="23"/>
      <c r="J19" s="25"/>
    </row>
    <row r="20" spans="1:10" ht="4.9000000000000004" hidden="1" customHeight="1">
      <c r="A20" s="225" t="e">
        <f t="shared" si="0"/>
        <v>#REF!</v>
      </c>
      <c r="B20" s="26"/>
      <c r="C20" s="140"/>
      <c r="D20" s="140"/>
      <c r="E20" s="140"/>
      <c r="F20" s="142"/>
      <c r="G20" s="142"/>
      <c r="H20" s="142"/>
      <c r="I20" s="23"/>
      <c r="J20" s="25"/>
    </row>
    <row r="21" spans="1:10" ht="4.9000000000000004" hidden="1" customHeight="1">
      <c r="A21" s="225" t="e">
        <f t="shared" si="0"/>
        <v>#REF!</v>
      </c>
      <c r="B21" s="26"/>
      <c r="C21" s="140"/>
      <c r="D21" s="140"/>
      <c r="E21" s="140"/>
      <c r="F21" s="142"/>
      <c r="G21" s="142"/>
      <c r="H21" s="142"/>
      <c r="I21" s="23"/>
      <c r="J21" s="25"/>
    </row>
    <row r="22" spans="1:10" ht="4.9000000000000004" hidden="1" customHeight="1">
      <c r="A22" s="225" t="e">
        <f t="shared" si="0"/>
        <v>#REF!</v>
      </c>
      <c r="B22" s="26"/>
      <c r="C22" s="140"/>
      <c r="D22" s="140"/>
      <c r="E22" s="140"/>
      <c r="F22" s="142"/>
      <c r="G22" s="142"/>
      <c r="H22" s="142"/>
      <c r="I22" s="23"/>
      <c r="J22" s="25"/>
    </row>
    <row r="23" spans="1:10" ht="4.9000000000000004" hidden="1" customHeight="1">
      <c r="A23" s="225" t="e">
        <f t="shared" si="0"/>
        <v>#REF!</v>
      </c>
      <c r="B23" s="26"/>
      <c r="C23" s="140"/>
      <c r="D23" s="140"/>
      <c r="E23" s="140"/>
      <c r="F23" s="142"/>
      <c r="G23" s="142"/>
      <c r="H23" s="142"/>
      <c r="I23" s="23"/>
      <c r="J23" s="25"/>
    </row>
    <row r="24" spans="1:10" ht="4.9000000000000004" hidden="1" customHeight="1">
      <c r="A24" s="225" t="e">
        <f t="shared" si="0"/>
        <v>#REF!</v>
      </c>
      <c r="B24" s="26"/>
      <c r="C24" s="140"/>
      <c r="D24" s="140"/>
      <c r="E24" s="140"/>
      <c r="F24" s="142"/>
      <c r="G24" s="142"/>
      <c r="H24" s="142"/>
      <c r="I24" s="23"/>
      <c r="J24" s="25"/>
    </row>
    <row r="25" spans="1:10" ht="4.9000000000000004" hidden="1" customHeight="1">
      <c r="A25" s="225" t="e">
        <f t="shared" si="0"/>
        <v>#REF!</v>
      </c>
      <c r="B25" s="26"/>
      <c r="C25" s="140"/>
      <c r="D25" s="140"/>
      <c r="E25" s="140"/>
      <c r="F25" s="142"/>
      <c r="G25" s="142"/>
      <c r="H25" s="142"/>
      <c r="I25" s="23"/>
      <c r="J25" s="25"/>
    </row>
    <row r="26" spans="1:10" ht="4.9000000000000004" hidden="1" customHeight="1">
      <c r="A26" s="225" t="e">
        <f t="shared" si="0"/>
        <v>#REF!</v>
      </c>
      <c r="B26" s="26"/>
      <c r="C26" s="140"/>
      <c r="D26" s="140"/>
      <c r="E26" s="140"/>
      <c r="F26" s="142"/>
      <c r="G26" s="142"/>
      <c r="H26" s="142"/>
      <c r="I26" s="23"/>
      <c r="J26" s="25"/>
    </row>
    <row r="27" spans="1:10" ht="4.9000000000000004" hidden="1" customHeight="1">
      <c r="A27" s="225" t="e">
        <f t="shared" si="0"/>
        <v>#REF!</v>
      </c>
      <c r="B27" s="26"/>
      <c r="C27" s="140"/>
      <c r="D27" s="140"/>
      <c r="E27" s="140"/>
      <c r="F27" s="142"/>
      <c r="G27" s="142"/>
      <c r="H27" s="142"/>
      <c r="I27" s="23"/>
      <c r="J27" s="25"/>
    </row>
    <row r="28" spans="1:10" ht="4.9000000000000004" hidden="1" customHeight="1">
      <c r="A28" s="225" t="e">
        <f t="shared" si="0"/>
        <v>#REF!</v>
      </c>
      <c r="B28" s="26"/>
      <c r="C28" s="140"/>
      <c r="D28" s="140"/>
      <c r="E28" s="140"/>
      <c r="F28" s="142"/>
      <c r="G28" s="142"/>
      <c r="H28" s="142"/>
      <c r="I28" s="23"/>
      <c r="J28" s="25"/>
    </row>
    <row r="29" spans="1:10" ht="4.9000000000000004" hidden="1" customHeight="1">
      <c r="A29" s="225" t="e">
        <f t="shared" si="0"/>
        <v>#REF!</v>
      </c>
      <c r="B29" s="26"/>
      <c r="C29" s="140"/>
      <c r="D29" s="140"/>
      <c r="E29" s="140"/>
      <c r="F29" s="142"/>
      <c r="G29" s="142"/>
      <c r="H29" s="142"/>
      <c r="I29" s="23"/>
      <c r="J29" s="25"/>
    </row>
    <row r="30" spans="1:10" ht="4.9000000000000004" hidden="1" customHeight="1">
      <c r="A30" s="225" t="e">
        <f t="shared" si="0"/>
        <v>#REF!</v>
      </c>
      <c r="B30" s="26"/>
      <c r="C30" s="140"/>
      <c r="D30" s="140"/>
      <c r="E30" s="140"/>
      <c r="F30" s="142"/>
      <c r="G30" s="142"/>
      <c r="H30" s="142"/>
      <c r="I30" s="23"/>
      <c r="J30" s="25"/>
    </row>
    <row r="31" spans="1:10" ht="4.9000000000000004" hidden="1" customHeight="1">
      <c r="A31" s="225" t="e">
        <f t="shared" si="0"/>
        <v>#REF!</v>
      </c>
      <c r="B31" s="26"/>
      <c r="C31" s="140"/>
      <c r="D31" s="140"/>
      <c r="E31" s="140"/>
      <c r="F31" s="142"/>
      <c r="G31" s="142"/>
      <c r="H31" s="142"/>
      <c r="I31" s="23"/>
      <c r="J31" s="25"/>
    </row>
    <row r="32" spans="1:10" ht="4.9000000000000004" hidden="1" customHeight="1">
      <c r="A32" s="225" t="e">
        <f t="shared" si="0"/>
        <v>#REF!</v>
      </c>
      <c r="B32" s="26"/>
      <c r="C32" s="140"/>
      <c r="D32" s="140"/>
      <c r="E32" s="140"/>
      <c r="F32" s="142"/>
      <c r="G32" s="142"/>
      <c r="H32" s="142"/>
      <c r="I32" s="23"/>
      <c r="J32" s="25"/>
    </row>
    <row r="33" spans="1:10" ht="4.9000000000000004" hidden="1" customHeight="1">
      <c r="A33" s="225" t="e">
        <f t="shared" si="0"/>
        <v>#REF!</v>
      </c>
      <c r="B33" s="26"/>
      <c r="C33" s="140"/>
      <c r="D33" s="140"/>
      <c r="E33" s="140"/>
      <c r="F33" s="142"/>
      <c r="G33" s="142"/>
      <c r="H33" s="142"/>
      <c r="I33" s="23"/>
      <c r="J33" s="25"/>
    </row>
    <row r="34" spans="1:10" ht="4.9000000000000004" hidden="1" customHeight="1">
      <c r="A34" s="225" t="e">
        <f t="shared" si="0"/>
        <v>#REF!</v>
      </c>
      <c r="B34" s="26"/>
      <c r="C34" s="140"/>
      <c r="D34" s="140"/>
      <c r="E34" s="140"/>
      <c r="F34" s="142"/>
      <c r="G34" s="142"/>
      <c r="H34" s="142"/>
      <c r="I34" s="23"/>
      <c r="J34" s="25"/>
    </row>
    <row r="35" spans="1:10" ht="4.9000000000000004" hidden="1" customHeight="1">
      <c r="A35" s="225" t="e">
        <f t="shared" si="0"/>
        <v>#REF!</v>
      </c>
      <c r="B35" s="26"/>
      <c r="C35" s="140"/>
      <c r="D35" s="140"/>
      <c r="E35" s="140"/>
      <c r="F35" s="142"/>
      <c r="G35" s="142"/>
      <c r="H35" s="142"/>
      <c r="I35" s="23"/>
      <c r="J35" s="25"/>
    </row>
    <row r="36" spans="1:10" ht="4.9000000000000004" hidden="1" customHeight="1">
      <c r="A36" s="225" t="e">
        <f t="shared" si="0"/>
        <v>#REF!</v>
      </c>
      <c r="B36" s="26"/>
      <c r="C36" s="140"/>
      <c r="D36" s="140"/>
      <c r="E36" s="140"/>
      <c r="F36" s="142"/>
      <c r="G36" s="142"/>
      <c r="H36" s="142"/>
      <c r="I36" s="23"/>
      <c r="J36" s="25"/>
    </row>
    <row r="37" spans="1:10" ht="4.9000000000000004" hidden="1" customHeight="1" thickBot="1">
      <c r="A37" s="226"/>
      <c r="B37" s="136"/>
      <c r="C37" s="132"/>
      <c r="D37" s="137"/>
      <c r="E37" s="137"/>
      <c r="F37" s="143"/>
      <c r="G37" s="143"/>
      <c r="H37" s="143"/>
      <c r="I37" s="132"/>
      <c r="J37" s="136"/>
    </row>
    <row r="38" spans="1:10" ht="12.6" customHeight="1">
      <c r="A38" s="227" t="s">
        <v>150</v>
      </c>
      <c r="B38" s="133"/>
      <c r="C38" s="196"/>
      <c r="D38" s="28">
        <v>1</v>
      </c>
      <c r="E38" s="134"/>
      <c r="F38" s="27">
        <f>IF(D38=D2,IF(ISBLANK(G38),"",CONCATENATE(D38,".",E38)),D38)</f>
        <v>1</v>
      </c>
      <c r="G38" s="28" t="s">
        <v>113</v>
      </c>
      <c r="H38" s="28"/>
      <c r="I38" s="28"/>
      <c r="J38" s="133"/>
    </row>
    <row r="39" spans="1:10" ht="67.5">
      <c r="A39" s="14" t="s">
        <v>150</v>
      </c>
      <c r="B39" s="7" t="s">
        <v>8</v>
      </c>
      <c r="C39" s="14" t="s">
        <v>46</v>
      </c>
      <c r="D39" s="10">
        <f>D38</f>
        <v>1</v>
      </c>
      <c r="E39" s="166">
        <f>IF(D38=D37,IF(AND(B39=Данные!$B$7,NOT(ISBLANK(C39)),OR(A39=$A$1,A39=Данные!$C$9)),E38+1,E38),IF(AND(B39=Данные!$B$7,NOT(ISBLANK(C39)),OR(A39=$A$1,A39=Данные!$C$9)),1,0))</f>
        <v>1</v>
      </c>
      <c r="F39" s="138" t="str">
        <f>IF(D39=D38,IF(ISBLANK(G39),"",CONCATENATE(D39,".",E39)),D39)</f>
        <v>1.1</v>
      </c>
      <c r="G39" s="11" t="s">
        <v>307</v>
      </c>
      <c r="H39" s="11" t="s">
        <v>270</v>
      </c>
      <c r="I39" s="11" t="s">
        <v>114</v>
      </c>
      <c r="J39" s="7"/>
    </row>
    <row r="40" spans="1:10" ht="13.9" customHeight="1">
      <c r="A40" s="228" t="str">
        <f>A39</f>
        <v>общее</v>
      </c>
      <c r="B40" s="117" t="str">
        <f>B39</f>
        <v>Да</v>
      </c>
      <c r="C40" s="13"/>
      <c r="D40" s="8">
        <f t="shared" ref="D40:D186" si="1">D39</f>
        <v>1</v>
      </c>
      <c r="E40" s="166">
        <f>IF(D39=D38,IF(AND(B40=Данные!$B$7,NOT(ISBLANK(C40)),OR(A40=$A$1,A40=Данные!$C$9)),E39+1,E39),IF(AND(B40=Данные!$B$7,NOT(ISBLANK(C40)),OR(A40=$A$1,A40=Данные!$C$9)),1,0))</f>
        <v>1</v>
      </c>
      <c r="F40" s="138" t="str">
        <f t="shared" ref="F40:F184" si="2">IF(D40=D39,IF(ISBLANK(G40),"",CONCATENATE(D40,".",E40)),D40)</f>
        <v/>
      </c>
      <c r="G40" s="14"/>
      <c r="H40" s="14"/>
      <c r="I40" s="15" t="s">
        <v>8</v>
      </c>
      <c r="J40" s="12" t="s">
        <v>48</v>
      </c>
    </row>
    <row r="41" spans="1:10" ht="13.9" customHeight="1">
      <c r="A41" s="228" t="str">
        <f>A40</f>
        <v>общее</v>
      </c>
      <c r="B41" s="117" t="str">
        <f>B40</f>
        <v>Да</v>
      </c>
      <c r="C41" s="13"/>
      <c r="D41" s="8">
        <f t="shared" si="1"/>
        <v>1</v>
      </c>
      <c r="E41" s="166">
        <f>IF(D40=D39,IF(AND(B41=Данные!$B$7,NOT(ISBLANK(C41)),OR(A41=$A$1,A41=Данные!$C$9)),E40+1,E40),IF(AND(B41=Данные!$B$7,NOT(ISBLANK(C41)),OR(A41=$A$1,A41=Данные!$C$9)),1,0))</f>
        <v>1</v>
      </c>
      <c r="F41" s="138" t="str">
        <f t="shared" si="2"/>
        <v/>
      </c>
      <c r="G41" s="14"/>
      <c r="H41" s="14"/>
      <c r="I41" s="15" t="s">
        <v>9</v>
      </c>
      <c r="J41" s="12" t="s">
        <v>49</v>
      </c>
    </row>
    <row r="42" spans="1:10" ht="67.5">
      <c r="A42" s="14" t="s">
        <v>297</v>
      </c>
      <c r="B42" s="7" t="s">
        <v>9</v>
      </c>
      <c r="C42" s="14" t="s">
        <v>44</v>
      </c>
      <c r="D42" s="10">
        <f>D41</f>
        <v>1</v>
      </c>
      <c r="E42" s="166">
        <f>IF(D41=D40,IF(AND(B42=Данные!$B$7,NOT(ISBLANK(C42)),OR(A42=$A$1,A42=Данные!$C$9)),E41+1,E41),IF(AND(B42=Данные!$B$7,NOT(ISBLANK(C42)),OR(A42=$A$1,A42=Данные!$C$9)),1,0))</f>
        <v>1</v>
      </c>
      <c r="F42" s="138" t="str">
        <f t="shared" si="2"/>
        <v/>
      </c>
      <c r="G42" s="14"/>
      <c r="H42" s="11" t="s">
        <v>221</v>
      </c>
      <c r="I42" s="11" t="s">
        <v>114</v>
      </c>
      <c r="J42" s="7"/>
    </row>
    <row r="43" spans="1:10" ht="22.5">
      <c r="A43" s="228" t="str">
        <f>A42</f>
        <v>Услуги/работы</v>
      </c>
      <c r="B43" s="117" t="str">
        <f>B42</f>
        <v>Нет</v>
      </c>
      <c r="C43" s="13"/>
      <c r="D43" s="8">
        <f t="shared" si="1"/>
        <v>1</v>
      </c>
      <c r="E43" s="166">
        <f>IF(D42=D41,IF(AND(B43=Данные!$B$7,NOT(ISBLANK(C43)),OR(A43=$A$1,A43=Данные!$C$9)),E42+1,E42),IF(AND(B43=Данные!$B$7,NOT(ISBLANK(C43)),OR(A43=$A$1,A43=Данные!$C$9)),1,0))</f>
        <v>1</v>
      </c>
      <c r="F43" s="138" t="str">
        <f t="shared" si="2"/>
        <v/>
      </c>
      <c r="G43" s="14"/>
      <c r="H43" s="14"/>
      <c r="I43" s="15" t="s">
        <v>10</v>
      </c>
      <c r="J43" s="12" t="s">
        <v>48</v>
      </c>
    </row>
    <row r="44" spans="1:10" ht="22.5">
      <c r="A44" s="228" t="str">
        <f>A43</f>
        <v>Услуги/работы</v>
      </c>
      <c r="B44" s="117" t="str">
        <f>B43</f>
        <v>Нет</v>
      </c>
      <c r="C44" s="13"/>
      <c r="D44" s="8">
        <f>D43</f>
        <v>1</v>
      </c>
      <c r="E44" s="166">
        <f>IF(D43=D42,IF(AND(B44=Данные!$B$7,NOT(ISBLANK(C44)),OR(A44=$A$1,A44=Данные!$C$9)),E43+1,E43),IF(AND(B44=Данные!$B$7,NOT(ISBLANK(C44)),OR(A44=$A$1,A44=Данные!$C$9)),1,0))</f>
        <v>1</v>
      </c>
      <c r="F44" s="138" t="str">
        <f t="shared" si="2"/>
        <v/>
      </c>
      <c r="G44" s="14"/>
      <c r="H44" s="14"/>
      <c r="I44" s="15" t="s">
        <v>9</v>
      </c>
      <c r="J44" s="12" t="s">
        <v>49</v>
      </c>
    </row>
    <row r="45" spans="1:10">
      <c r="A45" s="14" t="s">
        <v>149</v>
      </c>
      <c r="B45" s="7" t="s">
        <v>8</v>
      </c>
      <c r="C45" s="14" t="s">
        <v>44</v>
      </c>
      <c r="D45" s="10">
        <f>D44</f>
        <v>1</v>
      </c>
      <c r="E45" s="166">
        <f>IF(D44=D43,IF(AND(B45=Данные!$B$7,NOT(ISBLANK(C45)),OR(A45=$A$1,A45=Данные!$C$9)),E44+1,E44),IF(AND(B45=Данные!$B$7,NOT(ISBLANK(C45)),OR(A45=$A$1,A45=Данные!$C$9)),1,0))</f>
        <v>2</v>
      </c>
      <c r="F45" s="138" t="str">
        <f>IF(D45=D44,IF(ISBLANK(G45),"",CONCATENATE(D45,".",E45)),D45)</f>
        <v>1.2</v>
      </c>
      <c r="G45" s="11" t="s">
        <v>158</v>
      </c>
      <c r="H45" s="11" t="s">
        <v>158</v>
      </c>
      <c r="I45" s="11" t="s">
        <v>114</v>
      </c>
      <c r="J45" s="7"/>
    </row>
    <row r="46" spans="1:10" ht="22.5">
      <c r="A46" s="228" t="str">
        <f>A45</f>
        <v>ТМЦ</v>
      </c>
      <c r="B46" s="117" t="str">
        <f>B45</f>
        <v>Да</v>
      </c>
      <c r="C46" s="13"/>
      <c r="D46" s="8">
        <f t="shared" si="1"/>
        <v>1</v>
      </c>
      <c r="E46" s="166">
        <f>IF(D45=D44,IF(AND(B46=Данные!$B$7,NOT(ISBLANK(C46)),OR(A46=$A$1,A46=Данные!$C$9)),E45+1,E45),IF(AND(B46=Данные!$B$7,NOT(ISBLANK(C46)),OR(A46=$A$1,A46=Данные!$C$9)),1,0))</f>
        <v>2</v>
      </c>
      <c r="F46" s="138" t="str">
        <f>Данные!B3</f>
        <v xml:space="preserve">Изготовитель </v>
      </c>
      <c r="G46" s="18" t="s">
        <v>62</v>
      </c>
      <c r="H46" s="18" t="s">
        <v>159</v>
      </c>
      <c r="I46" s="15" t="s">
        <v>10</v>
      </c>
      <c r="J46" s="12" t="s">
        <v>48</v>
      </c>
    </row>
    <row r="47" spans="1:10" ht="56.25">
      <c r="A47" s="228" t="str">
        <f>A46</f>
        <v>ТМЦ</v>
      </c>
      <c r="B47" s="117" t="str">
        <f>B46</f>
        <v>Да</v>
      </c>
      <c r="C47" s="13"/>
      <c r="D47" s="8">
        <f t="shared" si="1"/>
        <v>1</v>
      </c>
      <c r="E47" s="166">
        <f>IF(D46=D45,IF(AND(B47=Данные!$B$7,NOT(ISBLANK(C47)),OR(A47=$A$1,A47=Данные!$C$9)),E46+1,E46),IF(AND(B47=Данные!$B$7,NOT(ISBLANK(C47)),OR(A47=$A$1,A47=Данные!$C$9)),1,0))</f>
        <v>2</v>
      </c>
      <c r="F47" s="138" t="str">
        <f>Данные!B4</f>
        <v>Официальный представитель изготовителя/Дилер</v>
      </c>
      <c r="G47" s="18" t="s">
        <v>196</v>
      </c>
      <c r="H47" s="18" t="s">
        <v>197</v>
      </c>
      <c r="I47" s="15" t="s">
        <v>9</v>
      </c>
      <c r="J47" s="12" t="s">
        <v>49</v>
      </c>
    </row>
    <row r="48" spans="1:10" ht="33.75">
      <c r="A48" s="14" t="s">
        <v>149</v>
      </c>
      <c r="B48" s="7" t="s">
        <v>8</v>
      </c>
      <c r="C48" s="14" t="s">
        <v>44</v>
      </c>
      <c r="D48" s="8">
        <f t="shared" si="1"/>
        <v>1</v>
      </c>
      <c r="E48" s="166">
        <f>IF(D47=D46,IF(AND(B48=Данные!$B$7,NOT(ISBLANK(C48)),OR(A48=$A$1,A48=Данные!$C$9)),E47+1,E47),IF(AND(B48=Данные!$B$7,NOT(ISBLANK(C48)),OR(A48=$A$1,A48=Данные!$C$9)),1,0))</f>
        <v>3</v>
      </c>
      <c r="F48" s="138" t="str">
        <f>IF(D48=D47,IF(ISBLANK(G48),"",CONCATENATE(D48,".",E48)),D48)</f>
        <v>1.3</v>
      </c>
      <c r="G48" s="11" t="s">
        <v>306</v>
      </c>
      <c r="H48" s="11" t="s">
        <v>188</v>
      </c>
      <c r="I48" s="11" t="s">
        <v>114</v>
      </c>
      <c r="J48" s="7"/>
    </row>
    <row r="49" spans="1:11">
      <c r="A49" s="228" t="str">
        <f>A48</f>
        <v>ТМЦ</v>
      </c>
      <c r="B49" s="117" t="str">
        <f>B48</f>
        <v>Да</v>
      </c>
      <c r="C49" s="13"/>
      <c r="D49" s="8">
        <f t="shared" si="1"/>
        <v>1</v>
      </c>
      <c r="E49" s="166">
        <f>IF(D48=D47,IF(AND(B49=Данные!$B$7,NOT(ISBLANK(C49)),OR(A49=$A$1,A49=Данные!$C$9)),E48+1,E48),IF(AND(B49=Данные!$B$7,NOT(ISBLANK(C49)),OR(A49=$A$1,A49=Данные!$C$9)),1,0))</f>
        <v>3</v>
      </c>
      <c r="F49" s="138" t="str">
        <f t="shared" ref="F49:F56" si="3">IF(D49=D48,IF(ISBLANK(G49),"",CONCATENATE(D49,".",E49)),D49)</f>
        <v/>
      </c>
      <c r="G49" s="14"/>
      <c r="H49" s="14"/>
      <c r="I49" s="15" t="s">
        <v>8</v>
      </c>
      <c r="J49" s="12" t="s">
        <v>48</v>
      </c>
    </row>
    <row r="50" spans="1:11">
      <c r="A50" s="228" t="str">
        <f>A49</f>
        <v>ТМЦ</v>
      </c>
      <c r="B50" s="117" t="str">
        <f>B49</f>
        <v>Да</v>
      </c>
      <c r="C50" s="13"/>
      <c r="D50" s="8">
        <f t="shared" si="1"/>
        <v>1</v>
      </c>
      <c r="E50" s="166">
        <f>IF(D49=D48,IF(AND(B50=Данные!$B$7,NOT(ISBLANK(C50)),OR(A50=$A$1,A50=Данные!$C$9)),E49+1,E49),IF(AND(B50=Данные!$B$7,NOT(ISBLANK(C50)),OR(A50=$A$1,A50=Данные!$C$9)),1,0))</f>
        <v>3</v>
      </c>
      <c r="F50" s="138" t="str">
        <f t="shared" si="3"/>
        <v/>
      </c>
      <c r="G50" s="14"/>
      <c r="H50" s="14"/>
      <c r="I50" s="15" t="s">
        <v>9</v>
      </c>
      <c r="J50" s="12" t="s">
        <v>49</v>
      </c>
    </row>
    <row r="51" spans="1:11" ht="22.5">
      <c r="A51" s="14" t="s">
        <v>149</v>
      </c>
      <c r="B51" s="7" t="s">
        <v>9</v>
      </c>
      <c r="C51" s="14" t="s">
        <v>44</v>
      </c>
      <c r="D51" s="8">
        <f t="shared" si="1"/>
        <v>1</v>
      </c>
      <c r="E51" s="166">
        <f>IF(D50=D49,IF(AND(B51=Данные!$B$7,NOT(ISBLANK(C51)),OR(A51=$A$1,A51=Данные!$C$9)),E50+1,E50),IF(AND(B51=Данные!$B$7,NOT(ISBLANK(C51)),OR(A51=$A$1,A51=Данные!$C$9)),1,0))</f>
        <v>3</v>
      </c>
      <c r="F51" s="138" t="str">
        <f>IF(D51=D47,IF(ISBLANK(G51),"",CONCATENATE(D51,".",E51)),D51)</f>
        <v>1.3</v>
      </c>
      <c r="G51" s="11" t="s">
        <v>292</v>
      </c>
      <c r="H51" s="11" t="s">
        <v>282</v>
      </c>
      <c r="I51" s="11" t="s">
        <v>114</v>
      </c>
      <c r="J51" s="7"/>
      <c r="K51" s="203"/>
    </row>
    <row r="52" spans="1:11">
      <c r="A52" s="228" t="str">
        <f>A51</f>
        <v>ТМЦ</v>
      </c>
      <c r="B52" s="117" t="str">
        <f>B51</f>
        <v>Нет</v>
      </c>
      <c r="C52" s="13"/>
      <c r="D52" s="8">
        <f t="shared" si="1"/>
        <v>1</v>
      </c>
      <c r="E52" s="166">
        <f>IF(D51=D50,IF(AND(B52=Данные!$B$7,NOT(ISBLANK(C52)),OR(A52=$A$1,A52=Данные!$C$9)),E51+1,E51),IF(AND(B52=Данные!$B$7,NOT(ISBLANK(C52)),OR(A52=$A$1,A52=Данные!$C$9)),1,0))</f>
        <v>3</v>
      </c>
      <c r="F52" s="138" t="str">
        <f t="shared" ref="F52:F53" si="4">IF(D52=D51,IF(ISBLANK(G52),"",CONCATENATE(D52,".",E52)),D52)</f>
        <v/>
      </c>
      <c r="G52" s="14"/>
      <c r="H52" s="14"/>
      <c r="I52" s="15" t="s">
        <v>8</v>
      </c>
      <c r="J52" s="12" t="s">
        <v>48</v>
      </c>
    </row>
    <row r="53" spans="1:11">
      <c r="A53" s="228" t="str">
        <f>A52</f>
        <v>ТМЦ</v>
      </c>
      <c r="B53" s="117" t="str">
        <f>B52</f>
        <v>Нет</v>
      </c>
      <c r="C53" s="13"/>
      <c r="D53" s="8">
        <f t="shared" si="1"/>
        <v>1</v>
      </c>
      <c r="E53" s="166">
        <f>IF(D52=D51,IF(AND(B53=Данные!$B$7,NOT(ISBLANK(C53)),OR(A53=$A$1,A53=Данные!$C$9)),E52+1,E52),IF(AND(B53=Данные!$B$7,NOT(ISBLANK(C53)),OR(A53=$A$1,A53=Данные!$C$9)),1,0))</f>
        <v>3</v>
      </c>
      <c r="F53" s="138" t="str">
        <f t="shared" si="4"/>
        <v/>
      </c>
      <c r="G53" s="14"/>
      <c r="H53" s="14"/>
      <c r="I53" s="15" t="s">
        <v>9</v>
      </c>
      <c r="J53" s="12" t="s">
        <v>49</v>
      </c>
    </row>
    <row r="54" spans="1:11">
      <c r="A54" s="14" t="s">
        <v>149</v>
      </c>
      <c r="B54" s="7" t="s">
        <v>9</v>
      </c>
      <c r="C54" s="14" t="s">
        <v>44</v>
      </c>
      <c r="D54" s="8">
        <f t="shared" si="1"/>
        <v>1</v>
      </c>
      <c r="E54" s="166">
        <f>IF(D53=D52,IF(AND(B54=Данные!$B$7,NOT(ISBLANK(C54)),OR(A54=$A$1,A54=Данные!$C$9)),E53+1,E53),IF(AND(B54=Данные!$B$7,NOT(ISBLANK(C54)),OR(A54=$A$1,A54=Данные!$C$9)),1,0))</f>
        <v>3</v>
      </c>
      <c r="F54" s="138" t="str">
        <f>IF(D54=D50,IF(ISBLANK(G54),"",CONCATENATE(D54,".",E54)),D54)</f>
        <v>1.3</v>
      </c>
      <c r="G54" s="11" t="s">
        <v>256</v>
      </c>
      <c r="H54" s="11" t="s">
        <v>257</v>
      </c>
      <c r="I54" s="11" t="s">
        <v>114</v>
      </c>
      <c r="J54" s="7"/>
    </row>
    <row r="55" spans="1:11">
      <c r="A55" s="228" t="str">
        <f>A54</f>
        <v>ТМЦ</v>
      </c>
      <c r="B55" s="117" t="str">
        <f>B54</f>
        <v>Нет</v>
      </c>
      <c r="C55" s="13"/>
      <c r="D55" s="8">
        <f t="shared" si="1"/>
        <v>1</v>
      </c>
      <c r="E55" s="166">
        <f>IF(D54=D53,IF(AND(B55=Данные!$B$7,NOT(ISBLANK(C55)),OR(A55=$A$1,A55=Данные!$C$9)),E54+1,E54),IF(AND(B55=Данные!$B$7,NOT(ISBLANK(C55)),OR(A55=$A$1,A55=Данные!$C$9)),1,0))</f>
        <v>3</v>
      </c>
      <c r="F55" s="138" t="str">
        <f t="shared" si="3"/>
        <v/>
      </c>
      <c r="G55" s="14"/>
      <c r="H55" s="14"/>
      <c r="I55" s="15" t="s">
        <v>8</v>
      </c>
      <c r="J55" s="12" t="s">
        <v>48</v>
      </c>
    </row>
    <row r="56" spans="1:11">
      <c r="A56" s="228" t="str">
        <f>A55</f>
        <v>ТМЦ</v>
      </c>
      <c r="B56" s="117" t="str">
        <f>B55</f>
        <v>Нет</v>
      </c>
      <c r="C56" s="13"/>
      <c r="D56" s="8">
        <f t="shared" si="1"/>
        <v>1</v>
      </c>
      <c r="E56" s="166">
        <f>IF(D55=D54,IF(AND(B56=Данные!$B$7,NOT(ISBLANK(C56)),OR(A56=$A$1,A56=Данные!$C$9)),E55+1,E55),IF(AND(B56=Данные!$B$7,NOT(ISBLANK(C56)),OR(A56=$A$1,A56=Данные!$C$9)),1,0))</f>
        <v>3</v>
      </c>
      <c r="F56" s="138" t="str">
        <f t="shared" si="3"/>
        <v/>
      </c>
      <c r="G56" s="14"/>
      <c r="H56" s="14"/>
      <c r="I56" s="15" t="s">
        <v>9</v>
      </c>
      <c r="J56" s="12" t="s">
        <v>49</v>
      </c>
    </row>
    <row r="57" spans="1:11" ht="22.5">
      <c r="A57" s="227" t="s">
        <v>150</v>
      </c>
      <c r="B57" s="117"/>
      <c r="C57" s="138"/>
      <c r="D57" s="9">
        <f>D50+1</f>
        <v>2</v>
      </c>
      <c r="E57" s="166">
        <f>IF(D56=D55,IF(AND(B57=Данные!$B$7,NOT(ISBLANK(C57)),OR(A57=$A$1,A57=Данные!$C$9)),E56+1,E56),IF(AND(B57=Данные!$B$7,NOT(ISBLANK(C57)),OR(A57=$A$1,A57=Данные!$C$9)),1,0))</f>
        <v>3</v>
      </c>
      <c r="F57" s="138">
        <f>IF(D57=D50,IF(ISBLANK(G57),"",CONCATENATE(D57,".",E57)),D57)</f>
        <v>2</v>
      </c>
      <c r="G57" s="16" t="s">
        <v>163</v>
      </c>
      <c r="H57" s="9"/>
      <c r="I57" s="9"/>
      <c r="J57" s="7"/>
    </row>
    <row r="58" spans="1:11" ht="94.5" customHeight="1" thickBot="1">
      <c r="A58" s="14" t="s">
        <v>150</v>
      </c>
      <c r="B58" s="7" t="s">
        <v>8</v>
      </c>
      <c r="C58" s="14" t="s">
        <v>44</v>
      </c>
      <c r="D58" s="10">
        <f>D57</f>
        <v>2</v>
      </c>
      <c r="E58" s="166">
        <f>IF(D57=D56,IF(AND(B58=Данные!$B$7,NOT(ISBLANK(C58)),OR(A58=$A$1,A58=Данные!$C$9)),E57+1,E57),IF(AND(B58=Данные!$B$7,NOT(ISBLANK(C58)),OR(A58=$A$1,A58=Данные!$C$9)),1,0))</f>
        <v>1</v>
      </c>
      <c r="F58" s="138" t="str">
        <f t="shared" ref="F58" si="5">IF(D58=D57,IF(ISBLANK(G58),"",CONCATENATE(D58,".",E58)),D58)</f>
        <v>2.1</v>
      </c>
      <c r="G58" s="131" t="s">
        <v>64</v>
      </c>
      <c r="H58" s="131" t="s">
        <v>286</v>
      </c>
      <c r="I58" s="131" t="s">
        <v>114</v>
      </c>
      <c r="J58" s="139"/>
      <c r="K58" s="223" t="s">
        <v>294</v>
      </c>
    </row>
    <row r="59" spans="1:11" ht="13.9" customHeight="1">
      <c r="A59" s="228" t="str">
        <f>A58</f>
        <v>общее</v>
      </c>
      <c r="B59" s="117" t="str">
        <f>B58</f>
        <v>Да</v>
      </c>
      <c r="C59" s="197"/>
      <c r="D59" s="8">
        <f t="shared" si="1"/>
        <v>2</v>
      </c>
      <c r="E59" s="166">
        <f>IF(D58=D57,IF(AND(B59=Данные!$B$7,NOT(ISBLANK(C59)),OR(A59=$A$1,A59=Данные!$C$9)),E58+1,E58),IF(AND(B59=Данные!$B$7,NOT(ISBLANK(C59)),OR(A59=$A$1,A59=Данные!$C$9)),1,0))</f>
        <v>1</v>
      </c>
      <c r="F59" s="167" t="s">
        <v>160</v>
      </c>
      <c r="G59" s="123"/>
      <c r="H59" s="123"/>
      <c r="I59" s="118" t="s">
        <v>161</v>
      </c>
      <c r="J59" s="124" t="s">
        <v>49</v>
      </c>
    </row>
    <row r="60" spans="1:11">
      <c r="A60" s="228" t="str">
        <f>A59</f>
        <v>общее</v>
      </c>
      <c r="B60" s="117" t="str">
        <f>B59</f>
        <v>Да</v>
      </c>
      <c r="C60" s="197"/>
      <c r="D60" s="8">
        <f t="shared" si="1"/>
        <v>2</v>
      </c>
      <c r="E60" s="166">
        <f>IF(D59=D58,IF(AND(B60=Данные!$B$7,NOT(ISBLANK(C60)),OR(A60=$A$1,A60=Данные!$C$9)),E59+1,E59),IF(AND(B60=Данные!$B$7,NOT(ISBLANK(C60)),OR(A60=$A$1,A60=Данные!$C$9)),1,0))</f>
        <v>1</v>
      </c>
      <c r="F60" s="125"/>
      <c r="G60" s="14"/>
      <c r="H60" s="14"/>
      <c r="I60" s="15" t="s">
        <v>162</v>
      </c>
      <c r="J60" s="126" t="s">
        <v>49</v>
      </c>
    </row>
    <row r="61" spans="1:11" ht="21" customHeight="1" thickBot="1">
      <c r="A61" s="228" t="str">
        <f t="shared" ref="A61:B63" si="6">A60</f>
        <v>общее</v>
      </c>
      <c r="B61" s="117" t="str">
        <f t="shared" si="6"/>
        <v>Да</v>
      </c>
      <c r="C61" s="197"/>
      <c r="D61" s="8">
        <f t="shared" si="1"/>
        <v>2</v>
      </c>
      <c r="E61" s="166">
        <f>IF(D60=D59,IF(AND(B61=Данные!$B$7,NOT(ISBLANK(C61)),OR(A61=$A$1,A61=Данные!$C$9)),E60+1,E60),IF(AND(B61=Данные!$B$7,NOT(ISBLANK(C61)),OR(A61=$A$1,A61=Данные!$C$9)),1,0))</f>
        <v>1</v>
      </c>
      <c r="F61" s="127" t="str">
        <f>IF(D61=D59,IF(ISBLANK(G61),"",CONCATENATE(D61,".",E61)),D61)</f>
        <v/>
      </c>
      <c r="G61" s="128"/>
      <c r="H61" s="128"/>
      <c r="I61" s="129" t="s">
        <v>77</v>
      </c>
      <c r="J61" s="130" t="s">
        <v>48</v>
      </c>
    </row>
    <row r="62" spans="1:11" ht="30.6" customHeight="1">
      <c r="A62" s="228" t="str">
        <f t="shared" si="6"/>
        <v>общее</v>
      </c>
      <c r="B62" s="117" t="str">
        <f t="shared" si="6"/>
        <v>Да</v>
      </c>
      <c r="C62" s="197"/>
      <c r="D62" s="8">
        <f t="shared" si="1"/>
        <v>2</v>
      </c>
      <c r="E62" s="166">
        <f>IF(D61=D60,IF(AND(B62=Данные!$B$7,NOT(ISBLANK(C62)),OR(A62=$A$1,A62=Данные!$C$9)),E61+1,E61),IF(AND(B62=Данные!$B$7,NOT(ISBLANK(C62)),OR(A62=$A$1,A62=Данные!$C$9)),1,0))</f>
        <v>1</v>
      </c>
      <c r="F62" s="121" t="str">
        <f>Данные!B4</f>
        <v>Официальный представитель изготовителя/Дилер</v>
      </c>
      <c r="G62" s="122"/>
      <c r="H62" s="123"/>
      <c r="I62" s="118" t="s">
        <v>161</v>
      </c>
      <c r="J62" s="124" t="s">
        <v>49</v>
      </c>
    </row>
    <row r="63" spans="1:11" ht="21" customHeight="1">
      <c r="A63" s="228" t="str">
        <f t="shared" si="6"/>
        <v>общее</v>
      </c>
      <c r="B63" s="117" t="str">
        <f t="shared" si="6"/>
        <v>Да</v>
      </c>
      <c r="C63" s="197"/>
      <c r="D63" s="8">
        <f t="shared" si="1"/>
        <v>2</v>
      </c>
      <c r="E63" s="166">
        <f>IF(D62=D61,IF(AND(B63=Данные!$B$7,NOT(ISBLANK(C63)),OR(A63=$A$1,A63=Данные!$C$9)),E62+1,E62),IF(AND(B63=Данные!$B$7,NOT(ISBLANK(C63)),OR(A63=$A$1,A63=Данные!$C$9)),1,0))</f>
        <v>1</v>
      </c>
      <c r="F63" s="125"/>
      <c r="G63" s="14"/>
      <c r="H63" s="14"/>
      <c r="I63" s="15" t="s">
        <v>162</v>
      </c>
      <c r="J63" s="126" t="s">
        <v>48</v>
      </c>
    </row>
    <row r="64" spans="1:11" ht="23.25" thickBot="1">
      <c r="A64" s="228" t="str">
        <f>A63</f>
        <v>общее</v>
      </c>
      <c r="B64" s="117" t="str">
        <f>B63</f>
        <v>Да</v>
      </c>
      <c r="C64" s="197"/>
      <c r="D64" s="8">
        <f t="shared" si="1"/>
        <v>2</v>
      </c>
      <c r="E64" s="166">
        <f>IF(D63=D62,IF(AND(B64=Данные!$B$7,NOT(ISBLANK(C64)),OR(A64=$A$1,A64=Данные!$C$9)),E63+1,E63),IF(AND(B64=Данные!$B$7,NOT(ISBLANK(C64)),OR(A64=$A$1,A64=Данные!$C$9)),1,0))</f>
        <v>1</v>
      </c>
      <c r="F64" s="127"/>
      <c r="G64" s="128"/>
      <c r="H64" s="128"/>
      <c r="I64" s="129" t="s">
        <v>77</v>
      </c>
      <c r="J64" s="130" t="s">
        <v>48</v>
      </c>
    </row>
    <row r="65" spans="1:10" ht="56.25">
      <c r="A65" s="14" t="s">
        <v>149</v>
      </c>
      <c r="B65" s="7" t="s">
        <v>8</v>
      </c>
      <c r="C65" s="14" t="s">
        <v>44</v>
      </c>
      <c r="D65" s="10">
        <f t="shared" si="1"/>
        <v>2</v>
      </c>
      <c r="E65" s="166">
        <f>IF(D64=D63,IF(AND(B65=Данные!$B$7,NOT(ISBLANK(C65)),OR(A65=$A$1,A65=Данные!$C$9)),E64+1,E64),IF(AND(B65=Данные!$B$7,NOT(ISBLANK(C65)),OR(A65=$A$1,A65=Данные!$C$9)),1,0))</f>
        <v>2</v>
      </c>
      <c r="F65" s="138" t="str">
        <f>IF(D65=D64,IF(ISBLANK(G65),"",CONCATENATE(D65,".",E65)),D65)</f>
        <v>2.2</v>
      </c>
      <c r="G65" s="120" t="s">
        <v>164</v>
      </c>
      <c r="H65" s="120" t="s">
        <v>165</v>
      </c>
      <c r="I65" s="120" t="s">
        <v>86</v>
      </c>
      <c r="J65" s="133"/>
    </row>
    <row r="66" spans="1:10">
      <c r="A66" s="228" t="str">
        <f>A65</f>
        <v>ТМЦ</v>
      </c>
      <c r="B66" s="117" t="str">
        <f>B65</f>
        <v>Да</v>
      </c>
      <c r="C66" s="13"/>
      <c r="D66" s="8">
        <f t="shared" si="1"/>
        <v>2</v>
      </c>
      <c r="E66" s="166">
        <f>IF(D65=D64,IF(AND(B66=Данные!$B$7,NOT(ISBLANK(C66)),OR(A66=$A$1,A66=Данные!$C$9)),E65+1,E65),IF(AND(B66=Данные!$B$7,NOT(ISBLANK(C66)),OR(A66=$A$1,A66=Данные!$C$9)),1,0))</f>
        <v>2</v>
      </c>
      <c r="F66" s="138" t="str">
        <f>IF(D66=D65,IF(ISBLANK(G66),"",CONCATENATE(D66,".",E66)),D66)</f>
        <v/>
      </c>
      <c r="G66" s="14"/>
      <c r="H66" s="14"/>
      <c r="I66" s="15" t="s">
        <v>53</v>
      </c>
      <c r="J66" s="12" t="s">
        <v>49</v>
      </c>
    </row>
    <row r="67" spans="1:10" ht="22.5">
      <c r="A67" s="228" t="str">
        <f>A66</f>
        <v>ТМЦ</v>
      </c>
      <c r="B67" s="117" t="str">
        <f>B66</f>
        <v>Да</v>
      </c>
      <c r="C67" s="13"/>
      <c r="D67" s="8">
        <f t="shared" si="1"/>
        <v>2</v>
      </c>
      <c r="E67" s="166">
        <f>IF(D66=D65,IF(AND(B67=Данные!$B$7,NOT(ISBLANK(C67)),OR(A67=$A$1,A67=Данные!$C$9)),E66+1,E66),IF(AND(B67=Данные!$B$7,NOT(ISBLANK(C67)),OR(A67=$A$1,A67=Данные!$C$9)),1,0))</f>
        <v>2</v>
      </c>
      <c r="F67" s="138" t="str">
        <f>IF(D67=D66,IF(ISBLANK(G67),"",CONCATENATE(D67,".",E67)),D67)</f>
        <v/>
      </c>
      <c r="G67" s="14"/>
      <c r="H67" s="14"/>
      <c r="I67" s="15" t="s">
        <v>77</v>
      </c>
      <c r="J67" s="12" t="s">
        <v>48</v>
      </c>
    </row>
    <row r="68" spans="1:10" ht="22.5">
      <c r="A68" s="14" t="s">
        <v>149</v>
      </c>
      <c r="B68" s="7" t="s">
        <v>8</v>
      </c>
      <c r="C68" s="14" t="s">
        <v>44</v>
      </c>
      <c r="D68" s="10">
        <f t="shared" si="1"/>
        <v>2</v>
      </c>
      <c r="E68" s="166">
        <f>IF(D67=D66,IF(AND(B68=Данные!$B$7,NOT(ISBLANK(C68)),OR(A68=$A$1,A68=Данные!$C$9)),E67+1,E67),IF(AND(B68=Данные!$B$7,NOT(ISBLANK(C68)),OR(A68=$A$1,A68=Данные!$C$9)),1,0))</f>
        <v>3</v>
      </c>
      <c r="F68" s="138" t="str">
        <f>IF(D68=D67,IF(ISBLANK(G68),"",CONCATENATE(D68,".",E68)),D68)</f>
        <v>2.3</v>
      </c>
      <c r="G68" s="11" t="s">
        <v>158</v>
      </c>
      <c r="H68" s="11" t="s">
        <v>24</v>
      </c>
      <c r="I68" s="11" t="s">
        <v>86</v>
      </c>
      <c r="J68" s="7"/>
    </row>
    <row r="69" spans="1:10" ht="45">
      <c r="A69" s="228" t="str">
        <f>A68</f>
        <v>ТМЦ</v>
      </c>
      <c r="B69" s="117" t="str">
        <f>B68</f>
        <v>Да</v>
      </c>
      <c r="C69" s="13"/>
      <c r="D69" s="8">
        <f t="shared" si="1"/>
        <v>2</v>
      </c>
      <c r="E69" s="166">
        <f>IF(D68=D67,IF(AND(B69=Данные!$B$7,NOT(ISBLANK(C69)),OR(A69=$A$1,A69=Данные!$C$9)),E68+1,E68),IF(AND(B69=Данные!$B$7,NOT(ISBLANK(C69)),OR(A69=$A$1,A69=Данные!$C$9)),1,0))</f>
        <v>3</v>
      </c>
      <c r="F69" s="138" t="str">
        <f>Данные!B4</f>
        <v>Официальный представитель изготовителя/Дилер</v>
      </c>
      <c r="G69" s="18" t="s">
        <v>75</v>
      </c>
      <c r="H69" s="14"/>
      <c r="I69" s="15" t="s">
        <v>161</v>
      </c>
      <c r="J69" s="12" t="s">
        <v>49</v>
      </c>
    </row>
    <row r="70" spans="1:10" ht="22.5">
      <c r="A70" s="228" t="s">
        <v>149</v>
      </c>
      <c r="B70" s="117"/>
      <c r="C70" s="13"/>
      <c r="D70" s="8"/>
      <c r="E70" s="166"/>
      <c r="F70" s="138"/>
      <c r="G70" s="14"/>
      <c r="H70" s="14"/>
      <c r="I70" s="15" t="s">
        <v>166</v>
      </c>
      <c r="J70" s="12" t="s">
        <v>48</v>
      </c>
    </row>
    <row r="71" spans="1:10">
      <c r="A71" s="228" t="str">
        <f>A69</f>
        <v>ТМЦ</v>
      </c>
      <c r="B71" s="117" t="str">
        <f>B69</f>
        <v>Да</v>
      </c>
      <c r="C71" s="13"/>
      <c r="D71" s="8">
        <f>D69</f>
        <v>2</v>
      </c>
      <c r="E71" s="166">
        <f>IF(D69=D68,IF(AND(B71=Данные!$B$7,NOT(ISBLANK(C71)),OR(A71=$A$1,A71=Данные!$C$9)),E69+1,E69),IF(AND(B71=Данные!$B$7,NOT(ISBLANK(C71)),OR(A71=$A$1,A71=Данные!$C$9)),1,0))</f>
        <v>3</v>
      </c>
      <c r="F71" s="138"/>
      <c r="G71" s="14" t="s">
        <v>61</v>
      </c>
      <c r="H71" s="14"/>
      <c r="I71" s="15"/>
      <c r="J71" s="12" t="s">
        <v>48</v>
      </c>
    </row>
    <row r="72" spans="1:10" ht="21.75" customHeight="1">
      <c r="A72" s="14" t="s">
        <v>297</v>
      </c>
      <c r="B72" s="7" t="s">
        <v>9</v>
      </c>
      <c r="C72" s="14" t="s">
        <v>44</v>
      </c>
      <c r="D72" s="10">
        <f t="shared" si="1"/>
        <v>2</v>
      </c>
      <c r="E72" s="166">
        <f>IF(D71=D69,IF(AND(B72=Данные!$B$7,NOT(ISBLANK(C72)),OR(A72=$A$1,A72=Данные!$C$9)),E71+1,E71),IF(AND(B72=Данные!$B$7,NOT(ISBLANK(C72)),OR(A72=$A$1,A72=Данные!$C$9)),1,0))</f>
        <v>3</v>
      </c>
      <c r="F72" s="138" t="str">
        <f>IF(D72=D71,IF(ISBLANK(G72),"",CONCATENATE(D72,".",E72)),D72)</f>
        <v>2.3</v>
      </c>
      <c r="G72" s="11" t="s">
        <v>231</v>
      </c>
      <c r="H72" s="11" t="s">
        <v>232</v>
      </c>
      <c r="I72" s="11" t="s">
        <v>114</v>
      </c>
      <c r="J72" s="12"/>
    </row>
    <row r="73" spans="1:10" ht="22.5" customHeight="1">
      <c r="A73" s="228" t="str">
        <f>A72</f>
        <v>Услуги/работы</v>
      </c>
      <c r="B73" s="117" t="str">
        <f>B72</f>
        <v>Нет</v>
      </c>
      <c r="C73" s="197"/>
      <c r="D73" s="8">
        <f t="shared" si="1"/>
        <v>2</v>
      </c>
      <c r="E73" s="166">
        <f>IF(D72=D71,IF(AND(B73=Данные!$B$7,NOT(ISBLANK(C73)),OR(A73=$A$1,A73=Данные!$C$9)),E72+1,E72),IF(AND(B73=Данные!$B$7,NOT(ISBLANK(C73)),OR(A73=$A$1,A73=Данные!$C$9)),1,0))</f>
        <v>3</v>
      </c>
      <c r="F73" s="138" t="str">
        <f t="shared" ref="F73:F75" si="7">IF(D73=D72,IF(ISBLANK(G73),"",CONCATENATE(D73,".",E73)),D73)</f>
        <v/>
      </c>
      <c r="G73" s="14"/>
      <c r="H73" s="14"/>
      <c r="I73" s="15" t="s">
        <v>10</v>
      </c>
      <c r="J73" s="12" t="s">
        <v>48</v>
      </c>
    </row>
    <row r="74" spans="1:10" ht="18.75" customHeight="1">
      <c r="A74" s="228" t="str">
        <f>A73</f>
        <v>Услуги/работы</v>
      </c>
      <c r="B74" s="117" t="str">
        <f>B73</f>
        <v>Нет</v>
      </c>
      <c r="C74" s="197"/>
      <c r="D74" s="8">
        <f t="shared" si="1"/>
        <v>2</v>
      </c>
      <c r="E74" s="166">
        <f>IF(D73=D72,IF(AND(B74=Данные!$B$7,NOT(ISBLANK(C74)),OR(A74=$A$1,A74=Данные!$C$9)),E73+1,E73),IF(AND(B74=Данные!$B$7,NOT(ISBLANK(C74)),OR(A74=$A$1,A74=Данные!$C$9)),1,0))</f>
        <v>3</v>
      </c>
      <c r="F74" s="138" t="str">
        <f t="shared" si="7"/>
        <v/>
      </c>
      <c r="G74" s="14"/>
      <c r="H74" s="14"/>
      <c r="I74" s="15" t="s">
        <v>9</v>
      </c>
      <c r="J74" s="12" t="s">
        <v>49</v>
      </c>
    </row>
    <row r="75" spans="1:10" ht="22.5">
      <c r="A75" s="14" t="s">
        <v>150</v>
      </c>
      <c r="B75" s="7" t="s">
        <v>8</v>
      </c>
      <c r="C75" s="14" t="s">
        <v>44</v>
      </c>
      <c r="D75" s="10">
        <f t="shared" si="1"/>
        <v>2</v>
      </c>
      <c r="E75" s="166">
        <f>IF(D74=D73,IF(AND(B75=Данные!$B$7,NOT(ISBLANK(C75)),OR(A75=$A$1,A75=Данные!$C$9)),E74+1,E74),IF(AND(B75=Данные!$B$7,NOT(ISBLANK(C75)),OR(A75=$A$1,A75=Данные!$C$9)),1,0))</f>
        <v>4</v>
      </c>
      <c r="F75" s="138" t="str">
        <f t="shared" si="7"/>
        <v>2.4</v>
      </c>
      <c r="G75" s="11" t="s">
        <v>206</v>
      </c>
      <c r="H75" s="11" t="s">
        <v>24</v>
      </c>
      <c r="I75" s="11" t="s">
        <v>71</v>
      </c>
      <c r="J75" s="7"/>
    </row>
    <row r="76" spans="1:10" ht="13.9" customHeight="1">
      <c r="A76" s="228" t="str">
        <f>A75</f>
        <v>общее</v>
      </c>
      <c r="B76" s="117" t="str">
        <f>B75</f>
        <v>Да</v>
      </c>
      <c r="C76" s="13"/>
      <c r="D76" s="8">
        <f t="shared" si="1"/>
        <v>2</v>
      </c>
      <c r="E76" s="166">
        <f>IF(D75=D74,IF(AND(B76=Данные!$B$7,NOT(ISBLANK(C76)),OR(A76=$A$1,A76=Данные!$C$9)),E75+1,E75),IF(AND(B76=Данные!$B$7,NOT(ISBLANK(C76)),OR(A76=$A$1,A76=Данные!$C$9)),1,0))</f>
        <v>4</v>
      </c>
      <c r="F76" s="138" t="str">
        <f t="shared" si="2"/>
        <v/>
      </c>
      <c r="G76" s="14"/>
      <c r="H76" s="14"/>
      <c r="I76" s="15" t="s">
        <v>66</v>
      </c>
      <c r="J76" s="12" t="s">
        <v>48</v>
      </c>
    </row>
    <row r="77" spans="1:10" ht="13.15" customHeight="1">
      <c r="A77" s="228" t="str">
        <f>A76</f>
        <v>общее</v>
      </c>
      <c r="B77" s="117" t="str">
        <f>B76</f>
        <v>Да</v>
      </c>
      <c r="C77" s="13"/>
      <c r="D77" s="8">
        <f t="shared" si="1"/>
        <v>2</v>
      </c>
      <c r="E77" s="166">
        <f>IF(D76=D75,IF(AND(B77=Данные!$B$7,NOT(ISBLANK(C77)),OR(A77=$A$1,A77=Данные!$C$9)),E76+1,E76),IF(AND(B77=Данные!$B$7,NOT(ISBLANK(C77)),OR(A77=$A$1,A77=Данные!$C$9)),1,0))</f>
        <v>4</v>
      </c>
      <c r="F77" s="138" t="str">
        <f t="shared" si="2"/>
        <v/>
      </c>
      <c r="G77" s="14"/>
      <c r="H77" s="14"/>
      <c r="I77" s="15" t="s">
        <v>67</v>
      </c>
      <c r="J77" s="12" t="s">
        <v>49</v>
      </c>
    </row>
    <row r="78" spans="1:10" ht="13.9" customHeight="1">
      <c r="A78" s="227" t="s">
        <v>150</v>
      </c>
      <c r="B78" s="117"/>
      <c r="C78" s="138"/>
      <c r="D78" s="9">
        <f>D77+1</f>
        <v>3</v>
      </c>
      <c r="E78" s="166">
        <f>IF(D77=D76,IF(AND(B78=Данные!$B$7,NOT(ISBLANK(C78)),OR(A78=$A$1,A78=Данные!$C$9)),E77+1,E77),IF(AND(B78=Данные!$B$7,NOT(ISBLANK(C78)),OR(A78=$A$1,A78=Данные!$C$9)),1,0))</f>
        <v>4</v>
      </c>
      <c r="F78" s="138">
        <f>IF(D78=D77,IF(ISBLANK(G78),"",CONCATENATE(D78,".",E78)),D78)</f>
        <v>3</v>
      </c>
      <c r="G78" s="9" t="s">
        <v>65</v>
      </c>
      <c r="H78" s="9"/>
      <c r="I78" s="9"/>
      <c r="J78" s="7"/>
    </row>
    <row r="79" spans="1:10" ht="112.5">
      <c r="A79" s="14" t="s">
        <v>150</v>
      </c>
      <c r="B79" s="7" t="s">
        <v>8</v>
      </c>
      <c r="C79" s="14" t="s">
        <v>44</v>
      </c>
      <c r="D79" s="10">
        <f t="shared" si="1"/>
        <v>3</v>
      </c>
      <c r="E79" s="166">
        <f>IF(D78=D77,IF(AND(B79=Данные!$B$7,NOT(ISBLANK(C79)),OR(A79=$A$1,A79=Данные!$C$9)),E78+1,E78),IF(AND(B79=Данные!$B$7,NOT(ISBLANK(C79)),OR(A79=$A$1,A79=Данные!$C$9)),1,0))</f>
        <v>1</v>
      </c>
      <c r="F79" s="138" t="str">
        <f t="shared" si="2"/>
        <v>3.1</v>
      </c>
      <c r="G79" s="11" t="s">
        <v>271</v>
      </c>
      <c r="H79" s="11" t="s">
        <v>272</v>
      </c>
      <c r="I79" s="11" t="s">
        <v>114</v>
      </c>
      <c r="J79" s="7"/>
    </row>
    <row r="80" spans="1:10" ht="13.9" customHeight="1">
      <c r="A80" s="228" t="str">
        <f>A79</f>
        <v>общее</v>
      </c>
      <c r="B80" s="117" t="str">
        <f>B79</f>
        <v>Да</v>
      </c>
      <c r="C80" s="13"/>
      <c r="D80" s="8">
        <f t="shared" si="1"/>
        <v>3</v>
      </c>
      <c r="E80" s="166">
        <f>IF(D79=D78,IF(AND(B80=Данные!$B$7,NOT(ISBLANK(C80)),OR(A80=$A$1,A80=Данные!$C$9)),E79+1,E79),IF(AND(B80=Данные!$B$7,NOT(ISBLANK(C80)),OR(A80=$A$1,A80=Данные!$C$9)),1,0))</f>
        <v>1</v>
      </c>
      <c r="F80" s="138" t="str">
        <f t="shared" si="2"/>
        <v/>
      </c>
      <c r="G80" s="14"/>
      <c r="H80" s="14"/>
      <c r="I80" s="15" t="s">
        <v>10</v>
      </c>
      <c r="J80" s="12" t="s">
        <v>48</v>
      </c>
    </row>
    <row r="81" spans="1:11" ht="13.9" customHeight="1">
      <c r="A81" s="228" t="str">
        <f>A80</f>
        <v>общее</v>
      </c>
      <c r="B81" s="117" t="str">
        <f>B80</f>
        <v>Да</v>
      </c>
      <c r="C81" s="13"/>
      <c r="D81" s="8">
        <f t="shared" si="1"/>
        <v>3</v>
      </c>
      <c r="E81" s="166">
        <f>IF(D80=D79,IF(AND(B81=Данные!$B$7,NOT(ISBLANK(C81)),OR(A81=$A$1,A81=Данные!$C$9)),E80+1,E80),IF(AND(B81=Данные!$B$7,NOT(ISBLANK(C81)),OR(A81=$A$1,A81=Данные!$C$9)),1,0))</f>
        <v>1</v>
      </c>
      <c r="F81" s="138" t="str">
        <f t="shared" si="2"/>
        <v/>
      </c>
      <c r="G81" s="14"/>
      <c r="H81" s="14"/>
      <c r="I81" s="15" t="s">
        <v>9</v>
      </c>
      <c r="J81" s="12" t="s">
        <v>49</v>
      </c>
    </row>
    <row r="82" spans="1:11" ht="45">
      <c r="A82" s="14" t="s">
        <v>150</v>
      </c>
      <c r="B82" s="7" t="s">
        <v>8</v>
      </c>
      <c r="C82" s="14" t="s">
        <v>44</v>
      </c>
      <c r="D82" s="10">
        <f t="shared" si="1"/>
        <v>3</v>
      </c>
      <c r="E82" s="166">
        <f>IF(D81=D80,IF(AND(B82=Данные!$B$7,NOT(ISBLANK(C82)),OR(A82=$A$1,A82=Данные!$C$9)),E81+1,E81),IF(AND(B82=Данные!$B$7,NOT(ISBLANK(C82)),OR(A82=$A$1,A82=Данные!$C$9)),1,0))</f>
        <v>2</v>
      </c>
      <c r="F82" s="138" t="str">
        <f t="shared" si="2"/>
        <v>3.2</v>
      </c>
      <c r="G82" s="11" t="s">
        <v>76</v>
      </c>
      <c r="H82" s="11" t="s">
        <v>24</v>
      </c>
      <c r="I82" s="11" t="s">
        <v>222</v>
      </c>
      <c r="J82" s="7"/>
    </row>
    <row r="83" spans="1:11" ht="13.9" customHeight="1">
      <c r="A83" s="228" t="str">
        <f>A82</f>
        <v>общее</v>
      </c>
      <c r="B83" s="117" t="str">
        <f>B82</f>
        <v>Да</v>
      </c>
      <c r="C83" s="13"/>
      <c r="D83" s="8">
        <f t="shared" si="1"/>
        <v>3</v>
      </c>
      <c r="E83" s="166">
        <f>IF(D82=D81,IF(AND(B83=Данные!$B$7,NOT(ISBLANK(C83)),OR(A83=$A$1,A83=Данные!$C$9)),E82+1,E82),IF(AND(B83=Данные!$B$7,NOT(ISBLANK(C83)),OR(A83=$A$1,A83=Данные!$C$9)),1,0))</f>
        <v>2</v>
      </c>
      <c r="F83" s="138" t="str">
        <f t="shared" si="2"/>
        <v/>
      </c>
      <c r="G83" s="14"/>
      <c r="H83" s="14"/>
      <c r="I83" s="15" t="s">
        <v>10</v>
      </c>
      <c r="J83" s="12" t="s">
        <v>48</v>
      </c>
    </row>
    <row r="84" spans="1:11" ht="13.9" customHeight="1">
      <c r="A84" s="228" t="str">
        <f>A83</f>
        <v>общее</v>
      </c>
      <c r="B84" s="117" t="str">
        <f>B83</f>
        <v>Да</v>
      </c>
      <c r="C84" s="13"/>
      <c r="D84" s="8">
        <f t="shared" si="1"/>
        <v>3</v>
      </c>
      <c r="E84" s="166">
        <f>IF(D83=D82,IF(AND(B84=Данные!$B$7,NOT(ISBLANK(C84)),OR(A84=$A$1,A84=Данные!$C$9)),E83+1,E83),IF(AND(B84=Данные!$B$7,NOT(ISBLANK(C84)),OR(A84=$A$1,A84=Данные!$C$9)),1,0))</f>
        <v>2</v>
      </c>
      <c r="F84" s="138" t="str">
        <f t="shared" si="2"/>
        <v/>
      </c>
      <c r="G84" s="14"/>
      <c r="H84" s="14"/>
      <c r="I84" s="15" t="s">
        <v>9</v>
      </c>
      <c r="J84" s="12" t="s">
        <v>49</v>
      </c>
    </row>
    <row r="85" spans="1:11" ht="75" customHeight="1">
      <c r="A85" s="14" t="s">
        <v>150</v>
      </c>
      <c r="B85" s="7" t="s">
        <v>8</v>
      </c>
      <c r="C85" s="14" t="s">
        <v>44</v>
      </c>
      <c r="D85" s="10">
        <f>D84</f>
        <v>3</v>
      </c>
      <c r="E85" s="166">
        <f>IF(D84=D83,IF(AND(B85=Данные!$B$7,NOT(ISBLANK(C85)),OR(A85=$A$1,A85=Данные!$C$9)),E84+1,E84),IF(AND(B85=Данные!$B$7,NOT(ISBLANK(C85)),OR(A85=$A$1,A85=Данные!$C$9)),1,0))</f>
        <v>3</v>
      </c>
      <c r="F85" s="138" t="str">
        <f t="shared" ref="F85:F93" si="8">IF(D85=D84,IF(ISBLANK(G85),"",CONCATENATE(D85,".",E85)),D85)</f>
        <v>3.3</v>
      </c>
      <c r="G85" s="11" t="s">
        <v>285</v>
      </c>
      <c r="H85" s="11" t="s">
        <v>283</v>
      </c>
      <c r="I85" s="11" t="s">
        <v>114</v>
      </c>
      <c r="J85" s="7"/>
    </row>
    <row r="86" spans="1:11" ht="14.1" customHeight="1">
      <c r="A86" s="228" t="str">
        <f>A85</f>
        <v>общее</v>
      </c>
      <c r="B86" s="117" t="str">
        <f>B85</f>
        <v>Да</v>
      </c>
      <c r="C86" s="13"/>
      <c r="D86" s="8">
        <f t="shared" si="1"/>
        <v>3</v>
      </c>
      <c r="E86" s="166">
        <f>IF(D85=D84,IF(AND(B86=Данные!$B$7,NOT(ISBLANK(C86)),OR(A86=$A$1,A86=Данные!$C$9)),E85+1,E85),IF(AND(B86=Данные!$B$7,NOT(ISBLANK(C86)),OR(A86=$A$1,A86=Данные!$C$9)),1,0))</f>
        <v>3</v>
      </c>
      <c r="F86" s="138" t="str">
        <f t="shared" si="8"/>
        <v/>
      </c>
      <c r="G86" s="14"/>
      <c r="H86" s="14"/>
      <c r="I86" s="15" t="s">
        <v>10</v>
      </c>
      <c r="J86" s="12" t="s">
        <v>48</v>
      </c>
    </row>
    <row r="87" spans="1:11">
      <c r="A87" s="228" t="str">
        <f>A86</f>
        <v>общее</v>
      </c>
      <c r="B87" s="117" t="str">
        <f>B86</f>
        <v>Да</v>
      </c>
      <c r="C87" s="13"/>
      <c r="D87" s="8">
        <f t="shared" si="1"/>
        <v>3</v>
      </c>
      <c r="E87" s="166">
        <f>IF(D86=D85,IF(AND(B87=Данные!$B$7,NOT(ISBLANK(C87)),OR(A87=$A$1,A87=Данные!$C$9)),E86+1,E86),IF(AND(B87=Данные!$B$7,NOT(ISBLANK(C87)),OR(A87=$A$1,A87=Данные!$C$9)),1,0))</f>
        <v>3</v>
      </c>
      <c r="F87" s="138" t="str">
        <f t="shared" si="8"/>
        <v/>
      </c>
      <c r="G87" s="14"/>
      <c r="H87" s="14"/>
      <c r="I87" s="15" t="s">
        <v>9</v>
      </c>
      <c r="J87" s="12" t="s">
        <v>49</v>
      </c>
    </row>
    <row r="88" spans="1:11" ht="33.75">
      <c r="A88" s="14" t="s">
        <v>149</v>
      </c>
      <c r="B88" s="7" t="s">
        <v>8</v>
      </c>
      <c r="C88" s="14" t="s">
        <v>44</v>
      </c>
      <c r="D88" s="10">
        <f>D84</f>
        <v>3</v>
      </c>
      <c r="E88" s="166">
        <f>IF(D84=D83,IF(AND(B88=Данные!$B$7,NOT(ISBLANK(C88)),OR(A88=$A$1,A88=Данные!$C$9)),E87+1,E87),IF(AND(B88=Данные!$B$7,NOT(ISBLANK(C88)),OR(A88=$A$1,A88=Данные!$C$9)),1,0))</f>
        <v>4</v>
      </c>
      <c r="F88" s="138" t="str">
        <f>IF(D88=D84,IF(ISBLANK(G88),"",CONCATENATE(D88,".",E88)),D88)</f>
        <v>3.4</v>
      </c>
      <c r="G88" s="11" t="s">
        <v>273</v>
      </c>
      <c r="H88" s="11" t="s">
        <v>274</v>
      </c>
      <c r="I88" s="11" t="s">
        <v>114</v>
      </c>
      <c r="J88" s="7"/>
    </row>
    <row r="89" spans="1:11">
      <c r="A89" s="228" t="str">
        <f>A88</f>
        <v>ТМЦ</v>
      </c>
      <c r="B89" s="117" t="str">
        <f>B88</f>
        <v>Да</v>
      </c>
      <c r="C89" s="13"/>
      <c r="D89" s="8">
        <f t="shared" si="1"/>
        <v>3</v>
      </c>
      <c r="E89" s="166">
        <f>IF(D88=D84,IF(AND(B89=Данные!$B$7,NOT(ISBLANK(C89)),OR(A89=$A$1,A89=Данные!$C$9)),E88+1,E88),IF(AND(B89=Данные!$B$7,NOT(ISBLANK(C89)),OR(A89=$A$1,A89=Данные!$C$9)),1,0))</f>
        <v>4</v>
      </c>
      <c r="F89" s="138" t="str">
        <f t="shared" ref="F89:F90" si="9">IF(D89=D88,IF(ISBLANK(G89),"",CONCATENATE(D89,".",E89)),D89)</f>
        <v/>
      </c>
      <c r="G89" s="14"/>
      <c r="H89" s="14"/>
      <c r="I89" s="15" t="s">
        <v>10</v>
      </c>
      <c r="J89" s="12" t="s">
        <v>48</v>
      </c>
    </row>
    <row r="90" spans="1:11">
      <c r="A90" s="228" t="str">
        <f>A89</f>
        <v>ТМЦ</v>
      </c>
      <c r="B90" s="117" t="str">
        <f>B89</f>
        <v>Да</v>
      </c>
      <c r="C90" s="13"/>
      <c r="D90" s="8">
        <f t="shared" si="1"/>
        <v>3</v>
      </c>
      <c r="E90" s="166">
        <f>IF(D89=D88,IF(AND(B90=Данные!$B$7,NOT(ISBLANK(C90)),OR(A90=$A$1,A90=Данные!$C$9)),E89+1,E89),IF(AND(B90=Данные!$B$7,NOT(ISBLANK(C90)),OR(A90=$A$1,A90=Данные!$C$9)),1,0))</f>
        <v>4</v>
      </c>
      <c r="F90" s="138" t="str">
        <f t="shared" si="9"/>
        <v/>
      </c>
      <c r="G90" s="14"/>
      <c r="H90" s="14"/>
      <c r="I90" s="15" t="s">
        <v>9</v>
      </c>
      <c r="J90" s="12" t="s">
        <v>49</v>
      </c>
    </row>
    <row r="91" spans="1:11" ht="33.75">
      <c r="A91" s="14" t="s">
        <v>149</v>
      </c>
      <c r="B91" s="7" t="s">
        <v>8</v>
      </c>
      <c r="C91" s="14" t="s">
        <v>44</v>
      </c>
      <c r="D91" s="10">
        <f>D87</f>
        <v>3</v>
      </c>
      <c r="E91" s="166">
        <f>IF(D87=D86,IF(AND(B91=Данные!$B$7,NOT(ISBLANK(C91)),OR(A91=$A$1,A91=Данные!$C$9)),E90+1,E90),IF(AND(B91=Данные!$B$7,NOT(ISBLANK(C91)),OR(A91=$A$1,A91=Данные!$C$9)),1,0))</f>
        <v>5</v>
      </c>
      <c r="F91" s="138" t="str">
        <f>IF(D91=D87,IF(ISBLANK(G91),"",CONCATENATE(D91,".",E91)),D91)</f>
        <v>3.5</v>
      </c>
      <c r="G91" s="11" t="s">
        <v>308</v>
      </c>
      <c r="H91" s="11" t="s">
        <v>275</v>
      </c>
      <c r="I91" s="11" t="s">
        <v>114</v>
      </c>
      <c r="J91" s="7"/>
    </row>
    <row r="92" spans="1:11">
      <c r="A92" s="228" t="str">
        <f>A91</f>
        <v>ТМЦ</v>
      </c>
      <c r="B92" s="117" t="str">
        <f>B91</f>
        <v>Да</v>
      </c>
      <c r="C92" s="13"/>
      <c r="D92" s="8">
        <f t="shared" si="1"/>
        <v>3</v>
      </c>
      <c r="E92" s="166">
        <f>IF(D91=D87,IF(AND(B92=Данные!$B$7,NOT(ISBLANK(C92)),OR(A92=$A$1,A92=Данные!$C$9)),E91+1,E91),IF(AND(B92=Данные!$B$7,NOT(ISBLANK(C92)),OR(A92=$A$1,A92=Данные!$C$9)),1,0))</f>
        <v>5</v>
      </c>
      <c r="F92" s="138" t="str">
        <f t="shared" si="8"/>
        <v/>
      </c>
      <c r="G92" s="14"/>
      <c r="H92" s="14"/>
      <c r="I92" s="15" t="s">
        <v>10</v>
      </c>
      <c r="J92" s="12" t="s">
        <v>48</v>
      </c>
    </row>
    <row r="93" spans="1:11">
      <c r="A93" s="228" t="str">
        <f>A92</f>
        <v>ТМЦ</v>
      </c>
      <c r="B93" s="117" t="str">
        <f>B92</f>
        <v>Да</v>
      </c>
      <c r="C93" s="13"/>
      <c r="D93" s="8">
        <f t="shared" si="1"/>
        <v>3</v>
      </c>
      <c r="E93" s="166">
        <f>IF(D92=D91,IF(AND(B93=Данные!$B$7,NOT(ISBLANK(C93)),OR(A93=$A$1,A93=Данные!$C$9)),E92+1,E92),IF(AND(B93=Данные!$B$7,NOT(ISBLANK(C93)),OR(A93=$A$1,A93=Данные!$C$9)),1,0))</f>
        <v>5</v>
      </c>
      <c r="F93" s="138" t="str">
        <f t="shared" si="8"/>
        <v/>
      </c>
      <c r="G93" s="14"/>
      <c r="H93" s="14"/>
      <c r="I93" s="15" t="s">
        <v>9</v>
      </c>
      <c r="J93" s="12" t="s">
        <v>49</v>
      </c>
    </row>
    <row r="94" spans="1:11">
      <c r="A94" s="14" t="s">
        <v>149</v>
      </c>
      <c r="B94" s="7"/>
      <c r="C94" s="14"/>
      <c r="D94" s="8">
        <f>D93+1</f>
        <v>4</v>
      </c>
      <c r="E94" s="166">
        <f>IF(D93=D92,IF(AND(B94=Данные!$B$7,NOT(ISBLANK(C94)),OR(A94=$A$1,A94=Данные!$C$9)),E93+1,E93),IF(AND(B94=Данные!$B$7,NOT(ISBLANK(C94)),OR(A94=$A$1,A94=Данные!$C$9)),1,0))</f>
        <v>5</v>
      </c>
      <c r="F94" s="138">
        <f>IF(D94=D93,IF(ISBLANK(G94),"",CONCATENATE(D94,".",E94)),D94)</f>
        <v>4</v>
      </c>
      <c r="G94" s="9" t="s">
        <v>240</v>
      </c>
      <c r="H94" s="9"/>
      <c r="I94" s="9"/>
      <c r="J94" s="12"/>
    </row>
    <row r="95" spans="1:11" ht="78.75">
      <c r="A95" s="14" t="s">
        <v>149</v>
      </c>
      <c r="B95" s="7" t="s">
        <v>8</v>
      </c>
      <c r="C95" s="13" t="s">
        <v>44</v>
      </c>
      <c r="D95" s="8">
        <f t="shared" si="1"/>
        <v>4</v>
      </c>
      <c r="E95" s="166">
        <f>IF(D94=D93,IF(AND(B95=Данные!$B$7,NOT(ISBLANK(C95)),OR(A95=$A$1,A95=Данные!$C$9)),E94+1,E94),IF(AND(B95=Данные!$B$7,NOT(ISBLANK(C95)),OR(A95=$A$1,A95=Данные!$C$9)),1,0))</f>
        <v>1</v>
      </c>
      <c r="F95" s="138" t="str">
        <f t="shared" si="2"/>
        <v>4.1</v>
      </c>
      <c r="G95" s="17" t="s">
        <v>20</v>
      </c>
      <c r="H95" s="17" t="s">
        <v>214</v>
      </c>
      <c r="I95" s="17" t="s">
        <v>35</v>
      </c>
      <c r="J95" s="7"/>
      <c r="K95" s="264" t="s">
        <v>291</v>
      </c>
    </row>
    <row r="96" spans="1:11">
      <c r="A96" s="228" t="str">
        <f>A95</f>
        <v>ТМЦ</v>
      </c>
      <c r="B96" s="117" t="str">
        <f>B95</f>
        <v>Да</v>
      </c>
      <c r="C96" s="13"/>
      <c r="D96" s="8">
        <f t="shared" si="1"/>
        <v>4</v>
      </c>
      <c r="E96" s="166">
        <f>IF(D95=D94,IF(AND(B96=Данные!$B$7,NOT(ISBLANK(C96)),OR(A96=$A$1,A96=Данные!$C$9)),E95+1,E95),IF(AND(B96=Данные!$B$7,NOT(ISBLANK(C96)),OR(A96=$A$1,A96=Данные!$C$9)),1,0))</f>
        <v>1</v>
      </c>
      <c r="F96" s="138" t="str">
        <f t="shared" si="2"/>
        <v/>
      </c>
      <c r="G96" s="15"/>
      <c r="H96" s="14"/>
      <c r="I96" s="15" t="s">
        <v>241</v>
      </c>
      <c r="J96" s="12" t="s">
        <v>49</v>
      </c>
      <c r="K96" s="264"/>
    </row>
    <row r="97" spans="1:11" ht="22.5">
      <c r="A97" s="228" t="str">
        <f t="shared" ref="A97:B112" si="10">A96</f>
        <v>ТМЦ</v>
      </c>
      <c r="B97" s="117" t="str">
        <f t="shared" si="10"/>
        <v>Да</v>
      </c>
      <c r="C97" s="13"/>
      <c r="D97" s="8">
        <f t="shared" si="1"/>
        <v>4</v>
      </c>
      <c r="E97" s="166">
        <f>IF(D96=D95,IF(AND(B97=Данные!$B$7,NOT(ISBLANK(C97)),OR(A97=$A$1,A97=Данные!$C$9)),E96+1,E96),IF(AND(B97=Данные!$B$7,NOT(ISBLANK(C97)),OR(A97=$A$1,A97=Данные!$C$9)),1,0))</f>
        <v>1</v>
      </c>
      <c r="F97" s="138" t="str">
        <f t="shared" si="2"/>
        <v/>
      </c>
      <c r="G97" s="15"/>
      <c r="H97" s="14"/>
      <c r="I97" s="15" t="s">
        <v>242</v>
      </c>
      <c r="J97" s="12" t="s">
        <v>48</v>
      </c>
      <c r="K97" s="264"/>
    </row>
    <row r="98" spans="1:11" ht="123.75">
      <c r="A98" s="14" t="s">
        <v>149</v>
      </c>
      <c r="B98" s="7" t="s">
        <v>8</v>
      </c>
      <c r="C98" s="13" t="s">
        <v>44</v>
      </c>
      <c r="D98" s="8">
        <f t="shared" si="1"/>
        <v>4</v>
      </c>
      <c r="E98" s="166">
        <f>IF(D97=D96,IF(AND(B98=Данные!$B$7,NOT(ISBLANK(C98)),OR(A98=$A$1,A98=Данные!$C$9)),E97+1,E97),IF(AND(B98=Данные!$B$7,NOT(ISBLANK(C98)),OR(A98=$A$1,A98=Данные!$C$9)),1,0))</f>
        <v>2</v>
      </c>
      <c r="F98" s="138" t="str">
        <f t="shared" si="2"/>
        <v>4.2</v>
      </c>
      <c r="G98" s="17" t="s">
        <v>209</v>
      </c>
      <c r="H98" s="17" t="s">
        <v>136</v>
      </c>
      <c r="I98" s="17" t="s">
        <v>36</v>
      </c>
      <c r="J98" s="7"/>
      <c r="K98" s="264"/>
    </row>
    <row r="99" spans="1:11">
      <c r="A99" s="228" t="str">
        <f>A98</f>
        <v>ТМЦ</v>
      </c>
      <c r="B99" s="117" t="str">
        <f>B98</f>
        <v>Да</v>
      </c>
      <c r="C99" s="13"/>
      <c r="D99" s="8">
        <f t="shared" si="1"/>
        <v>4</v>
      </c>
      <c r="E99" s="166">
        <f>IF(D98=D97,IF(AND(B99=Данные!$B$7,NOT(ISBLANK(C99)),OR(A99=$A$1,A99=Данные!$C$9)),E98+1,E98),IF(AND(B99=Данные!$B$7,NOT(ISBLANK(C99)),OR(A99=$A$1,A99=Данные!$C$9)),1,0))</f>
        <v>2</v>
      </c>
      <c r="F99" s="138" t="str">
        <f t="shared" si="2"/>
        <v/>
      </c>
      <c r="G99" s="15"/>
      <c r="H99" s="14"/>
      <c r="I99" s="15" t="s">
        <v>241</v>
      </c>
      <c r="J99" s="12" t="s">
        <v>49</v>
      </c>
      <c r="K99" s="264"/>
    </row>
    <row r="100" spans="1:11" ht="22.5">
      <c r="A100" s="228" t="str">
        <f t="shared" si="10"/>
        <v>ТМЦ</v>
      </c>
      <c r="B100" s="117" t="str">
        <f t="shared" ref="B100" si="11">B99</f>
        <v>Да</v>
      </c>
      <c r="C100" s="13"/>
      <c r="D100" s="8">
        <f t="shared" si="1"/>
        <v>4</v>
      </c>
      <c r="E100" s="166">
        <f>IF(D99=D98,IF(AND(B100=Данные!$B$7,NOT(ISBLANK(C100)),OR(A100=$A$1,A100=Данные!$C$9)),E99+1,E99),IF(AND(B100=Данные!$B$7,NOT(ISBLANK(C100)),OR(A100=$A$1,A100=Данные!$C$9)),1,0))</f>
        <v>2</v>
      </c>
      <c r="F100" s="138" t="str">
        <f t="shared" si="2"/>
        <v/>
      </c>
      <c r="G100" s="15"/>
      <c r="H100" s="14"/>
      <c r="I100" s="15" t="s">
        <v>242</v>
      </c>
      <c r="J100" s="12" t="s">
        <v>48</v>
      </c>
      <c r="K100" s="264"/>
    </row>
    <row r="101" spans="1:11" ht="135">
      <c r="A101" s="14" t="s">
        <v>149</v>
      </c>
      <c r="B101" s="7" t="s">
        <v>8</v>
      </c>
      <c r="C101" s="13" t="s">
        <v>44</v>
      </c>
      <c r="D101" s="8">
        <f t="shared" si="1"/>
        <v>4</v>
      </c>
      <c r="E101" s="166">
        <f>IF(D100=D99,IF(AND(B101=Данные!$B$7,NOT(ISBLANK(C101)),OR(A101=$A$1,A101=Данные!$C$9)),E100+1,E100),IF(AND(B101=Данные!$B$7,NOT(ISBLANK(C101)),OR(A101=$A$1,A101=Данные!$C$9)),1,0))</f>
        <v>3</v>
      </c>
      <c r="F101" s="138" t="str">
        <f t="shared" si="2"/>
        <v>4.3</v>
      </c>
      <c r="G101" s="17" t="s">
        <v>210</v>
      </c>
      <c r="H101" s="17" t="s">
        <v>215</v>
      </c>
      <c r="I101" s="17" t="s">
        <v>37</v>
      </c>
      <c r="J101" s="7"/>
      <c r="K101" s="264"/>
    </row>
    <row r="102" spans="1:11">
      <c r="A102" s="228" t="str">
        <f t="shared" si="10"/>
        <v>ТМЦ</v>
      </c>
      <c r="B102" s="117" t="str">
        <f t="shared" ref="B102" si="12">B101</f>
        <v>Да</v>
      </c>
      <c r="C102" s="13"/>
      <c r="D102" s="8">
        <f t="shared" si="1"/>
        <v>4</v>
      </c>
      <c r="E102" s="166">
        <f>IF(D101=D100,IF(AND(B102=Данные!$B$7,NOT(ISBLANK(C102)),OR(A102=$A$1,A102=Данные!$C$9)),E101+1,E101),IF(AND(B102=Данные!$B$7,NOT(ISBLANK(C102)),OR(A102=$A$1,A102=Данные!$C$9)),1,0))</f>
        <v>3</v>
      </c>
      <c r="F102" s="138" t="str">
        <f t="shared" si="2"/>
        <v/>
      </c>
      <c r="G102" s="15"/>
      <c r="H102" s="14"/>
      <c r="I102" s="15" t="s">
        <v>243</v>
      </c>
      <c r="J102" s="12" t="s">
        <v>49</v>
      </c>
      <c r="K102" s="264"/>
    </row>
    <row r="103" spans="1:11" ht="22.5">
      <c r="A103" s="228" t="str">
        <f t="shared" si="10"/>
        <v>ТМЦ</v>
      </c>
      <c r="B103" s="117" t="str">
        <f t="shared" ref="B103" si="13">B102</f>
        <v>Да</v>
      </c>
      <c r="C103" s="13"/>
      <c r="D103" s="8">
        <f t="shared" si="1"/>
        <v>4</v>
      </c>
      <c r="E103" s="166">
        <f>IF(D102=D101,IF(AND(B103=Данные!$B$7,NOT(ISBLANK(C103)),OR(A103=$A$1,A103=Данные!$C$9)),E102+1,E102),IF(AND(B103=Данные!$B$7,NOT(ISBLANK(C103)),OR(A103=$A$1,A103=Данные!$C$9)),1,0))</f>
        <v>3</v>
      </c>
      <c r="F103" s="138" t="str">
        <f t="shared" si="2"/>
        <v/>
      </c>
      <c r="G103" s="15"/>
      <c r="H103" s="14"/>
      <c r="I103" s="15" t="s">
        <v>244</v>
      </c>
      <c r="J103" s="12" t="s">
        <v>48</v>
      </c>
      <c r="K103" s="264"/>
    </row>
    <row r="104" spans="1:11" ht="112.5">
      <c r="A104" s="14" t="s">
        <v>149</v>
      </c>
      <c r="B104" s="7" t="s">
        <v>8</v>
      </c>
      <c r="C104" s="13" t="s">
        <v>44</v>
      </c>
      <c r="D104" s="8">
        <f t="shared" si="1"/>
        <v>4</v>
      </c>
      <c r="E104" s="166">
        <f>IF(D103=D102,IF(AND(B104=Данные!$B$7,NOT(ISBLANK(C104)),OR(A104=$A$1,A104=Данные!$C$9)),E103+1,E103),IF(AND(B104=Данные!$B$7,NOT(ISBLANK(C104)),OR(A104=$A$1,A104=Данные!$C$9)),1,0))</f>
        <v>4</v>
      </c>
      <c r="F104" s="138" t="str">
        <f t="shared" si="2"/>
        <v>4.4</v>
      </c>
      <c r="G104" s="17" t="s">
        <v>211</v>
      </c>
      <c r="H104" s="17" t="s">
        <v>216</v>
      </c>
      <c r="I104" s="17" t="s">
        <v>38</v>
      </c>
      <c r="J104" s="7"/>
      <c r="K104" s="264"/>
    </row>
    <row r="105" spans="1:11">
      <c r="A105" s="228" t="str">
        <f t="shared" si="10"/>
        <v>ТМЦ</v>
      </c>
      <c r="B105" s="117" t="str">
        <f t="shared" ref="B105" si="14">B104</f>
        <v>Да</v>
      </c>
      <c r="C105" s="13"/>
      <c r="D105" s="8">
        <f t="shared" si="1"/>
        <v>4</v>
      </c>
      <c r="E105" s="166">
        <f>IF(D104=D103,IF(AND(B105=Данные!$B$7,NOT(ISBLANK(C105)),OR(A105=$A$1,A105=Данные!$C$9)),E104+1,E104),IF(AND(B105=Данные!$B$7,NOT(ISBLANK(C105)),OR(A105=$A$1,A105=Данные!$C$9)),1,0))</f>
        <v>4</v>
      </c>
      <c r="F105" s="138" t="str">
        <f t="shared" si="2"/>
        <v/>
      </c>
      <c r="G105" s="15"/>
      <c r="H105" s="14"/>
      <c r="I105" s="15" t="s">
        <v>245</v>
      </c>
      <c r="J105" s="12" t="s">
        <v>49</v>
      </c>
      <c r="K105" s="264"/>
    </row>
    <row r="106" spans="1:11" ht="22.5">
      <c r="A106" s="228" t="str">
        <f t="shared" si="10"/>
        <v>ТМЦ</v>
      </c>
      <c r="B106" s="117" t="str">
        <f t="shared" ref="B106" si="15">B105</f>
        <v>Да</v>
      </c>
      <c r="C106" s="13"/>
      <c r="D106" s="8">
        <f t="shared" si="1"/>
        <v>4</v>
      </c>
      <c r="E106" s="166">
        <f>IF(D105=D104,IF(AND(B106=Данные!$B$7,NOT(ISBLANK(C106)),OR(A106=$A$1,A106=Данные!$C$9)),E105+1,E105),IF(AND(B106=Данные!$B$7,NOT(ISBLANK(C106)),OR(A106=$A$1,A106=Данные!$C$9)),1,0))</f>
        <v>4</v>
      </c>
      <c r="F106" s="138" t="str">
        <f t="shared" si="2"/>
        <v/>
      </c>
      <c r="G106" s="15"/>
      <c r="H106" s="14"/>
      <c r="I106" s="15" t="s">
        <v>246</v>
      </c>
      <c r="J106" s="12" t="s">
        <v>48</v>
      </c>
      <c r="K106" s="264"/>
    </row>
    <row r="107" spans="1:11" ht="112.5">
      <c r="A107" s="14" t="s">
        <v>149</v>
      </c>
      <c r="B107" s="7" t="s">
        <v>8</v>
      </c>
      <c r="C107" s="13" t="s">
        <v>44</v>
      </c>
      <c r="D107" s="8">
        <f t="shared" si="1"/>
        <v>4</v>
      </c>
      <c r="E107" s="166">
        <f>IF(D106=D105,IF(AND(B107=Данные!$B$7,NOT(ISBLANK(C107)),OR(A107=$A$1,A107=Данные!$C$9)),E106+1,E106),IF(AND(B107=Данные!$B$7,NOT(ISBLANK(C107)),OR(A107=$A$1,A107=Данные!$C$9)),1,0))</f>
        <v>5</v>
      </c>
      <c r="F107" s="138" t="str">
        <f t="shared" si="2"/>
        <v>4.5</v>
      </c>
      <c r="G107" s="17" t="s">
        <v>212</v>
      </c>
      <c r="H107" s="17" t="s">
        <v>217</v>
      </c>
      <c r="I107" s="17" t="s">
        <v>29</v>
      </c>
      <c r="J107" s="7"/>
      <c r="K107" s="264"/>
    </row>
    <row r="108" spans="1:11">
      <c r="A108" s="228" t="str">
        <f t="shared" si="10"/>
        <v>ТМЦ</v>
      </c>
      <c r="B108" s="117" t="str">
        <f t="shared" ref="B108" si="16">B107</f>
        <v>Да</v>
      </c>
      <c r="C108" s="13"/>
      <c r="D108" s="8">
        <f t="shared" si="1"/>
        <v>4</v>
      </c>
      <c r="E108" s="166">
        <f>IF(D107=D106,IF(AND(B108=Данные!$B$7,NOT(ISBLANK(C108)),OR(A108=$A$1,A108=Данные!$C$9)),E107+1,E107),IF(AND(B108=Данные!$B$7,NOT(ISBLANK(C108)),OR(A108=$A$1,A108=Данные!$C$9)),1,0))</f>
        <v>5</v>
      </c>
      <c r="F108" s="138" t="str">
        <f t="shared" si="2"/>
        <v/>
      </c>
      <c r="G108" s="15"/>
      <c r="H108" s="14"/>
      <c r="I108" s="15" t="s">
        <v>247</v>
      </c>
      <c r="J108" s="12" t="s">
        <v>49</v>
      </c>
      <c r="K108" s="264"/>
    </row>
    <row r="109" spans="1:11" ht="22.5">
      <c r="A109" s="228" t="str">
        <f t="shared" si="10"/>
        <v>ТМЦ</v>
      </c>
      <c r="B109" s="117" t="str">
        <f t="shared" ref="B109" si="17">B108</f>
        <v>Да</v>
      </c>
      <c r="C109" s="13"/>
      <c r="D109" s="8">
        <f t="shared" si="1"/>
        <v>4</v>
      </c>
      <c r="E109" s="166">
        <f>IF(D108=D107,IF(AND(B109=Данные!$B$7,NOT(ISBLANK(C109)),OR(A109=$A$1,A109=Данные!$C$9)),E108+1,E108),IF(AND(B109=Данные!$B$7,NOT(ISBLANK(C109)),OR(A109=$A$1,A109=Данные!$C$9)),1,0))</f>
        <v>5</v>
      </c>
      <c r="F109" s="138" t="str">
        <f t="shared" si="2"/>
        <v/>
      </c>
      <c r="G109" s="15"/>
      <c r="H109" s="14"/>
      <c r="I109" s="15" t="s">
        <v>248</v>
      </c>
      <c r="J109" s="12" t="s">
        <v>48</v>
      </c>
      <c r="K109" s="264"/>
    </row>
    <row r="110" spans="1:11" ht="112.5">
      <c r="A110" s="14" t="s">
        <v>149</v>
      </c>
      <c r="B110" s="7" t="s">
        <v>8</v>
      </c>
      <c r="C110" s="13" t="s">
        <v>44</v>
      </c>
      <c r="D110" s="8">
        <f t="shared" si="1"/>
        <v>4</v>
      </c>
      <c r="E110" s="166">
        <f>IF(D109=D108,IF(AND(B110=Данные!$B$7,NOT(ISBLANK(C110)),OR(A110=$A$1,A110=Данные!$C$9)),E109+1,E109),IF(AND(B110=Данные!$B$7,NOT(ISBLANK(C110)),OR(A110=$A$1,A110=Данные!$C$9)),1,0))</f>
        <v>6</v>
      </c>
      <c r="F110" s="138" t="str">
        <f t="shared" si="2"/>
        <v>4.6</v>
      </c>
      <c r="G110" s="17" t="s">
        <v>213</v>
      </c>
      <c r="H110" s="17" t="s">
        <v>218</v>
      </c>
      <c r="I110" s="17" t="s">
        <v>40</v>
      </c>
      <c r="J110" s="7"/>
      <c r="K110" s="264"/>
    </row>
    <row r="111" spans="1:11">
      <c r="A111" s="228" t="str">
        <f t="shared" si="10"/>
        <v>ТМЦ</v>
      </c>
      <c r="B111" s="117" t="str">
        <f t="shared" ref="B111" si="18">B110</f>
        <v>Да</v>
      </c>
      <c r="C111" s="13"/>
      <c r="D111" s="8">
        <f t="shared" si="1"/>
        <v>4</v>
      </c>
      <c r="E111" s="166">
        <f>IF(D110=D109,IF(AND(B111=Данные!$B$7,NOT(ISBLANK(C111)),OR(A111=$A$1,A111=Данные!$C$9)),E110+1,E110),IF(AND(B111=Данные!$B$7,NOT(ISBLANK(C111)),OR(A111=$A$1,A111=Данные!$C$9)),1,0))</f>
        <v>6</v>
      </c>
      <c r="F111" s="138" t="str">
        <f t="shared" si="2"/>
        <v/>
      </c>
      <c r="G111" s="7"/>
      <c r="H111" s="14"/>
      <c r="I111" s="15" t="s">
        <v>8</v>
      </c>
      <c r="J111" s="12" t="s">
        <v>48</v>
      </c>
      <c r="K111" s="264"/>
    </row>
    <row r="112" spans="1:11">
      <c r="A112" s="228" t="str">
        <f t="shared" si="10"/>
        <v>ТМЦ</v>
      </c>
      <c r="B112" s="117" t="str">
        <f t="shared" ref="B112" si="19">B111</f>
        <v>Да</v>
      </c>
      <c r="C112" s="13"/>
      <c r="D112" s="8">
        <f t="shared" si="1"/>
        <v>4</v>
      </c>
      <c r="E112" s="166">
        <f>IF(D111=D110,IF(AND(B112=Данные!$B$7,NOT(ISBLANK(C112)),OR(A112=$A$1,A112=Данные!$C$9)),E111+1,E111),IF(AND(B112=Данные!$B$7,NOT(ISBLANK(C112)),OR(A112=$A$1,A112=Данные!$C$9)),1,0))</f>
        <v>6</v>
      </c>
      <c r="F112" s="138" t="str">
        <f t="shared" si="2"/>
        <v/>
      </c>
      <c r="G112" s="7"/>
      <c r="H112" s="14"/>
      <c r="I112" s="15" t="s">
        <v>9</v>
      </c>
      <c r="J112" s="12" t="s">
        <v>49</v>
      </c>
      <c r="K112" s="264"/>
    </row>
    <row r="113" spans="1:11">
      <c r="A113" s="227" t="s">
        <v>150</v>
      </c>
      <c r="B113" s="31"/>
      <c r="C113" s="32"/>
      <c r="D113" s="8">
        <f>D112</f>
        <v>4</v>
      </c>
      <c r="E113" s="166">
        <f>IF(D112=D111,IF(AND(B113=Данные!$B$7,NOT(ISBLANK(C113)),OR(A113=$A$1,A113=Данные!$C$9)),E112+1,E112),IF(AND(B113=Данные!$B$7,NOT(ISBLANK(C113)),OR(A113=$A$1,A113=Данные!$C$9)),1,0))</f>
        <v>6</v>
      </c>
      <c r="F113" s="138"/>
      <c r="G113" s="35" t="s">
        <v>51</v>
      </c>
      <c r="H113" s="35"/>
      <c r="I113" s="36"/>
      <c r="J113" s="37"/>
    </row>
    <row r="114" spans="1:11" ht="56.25">
      <c r="A114" s="227" t="s">
        <v>150</v>
      </c>
      <c r="B114" s="7"/>
      <c r="C114" s="138"/>
      <c r="D114" s="8">
        <f>D113+1</f>
        <v>5</v>
      </c>
      <c r="E114" s="166">
        <f>IF(D113=D112,IF(AND(B114=Данные!$B$7,NOT(ISBLANK(C114)),OR(A114=$A$1,A114=Данные!$C$9)),E113+1,E113),IF(AND(B114=Данные!$B$7,NOT(ISBLANK(C114)),OR(A114=$A$1,A114=Данные!$C$9)),1,0))</f>
        <v>6</v>
      </c>
      <c r="F114" s="138">
        <f t="shared" si="2"/>
        <v>5</v>
      </c>
      <c r="G114" s="16" t="s">
        <v>277</v>
      </c>
      <c r="H114" s="16"/>
      <c r="I114" s="16"/>
      <c r="J114" s="7"/>
    </row>
    <row r="115" spans="1:11" ht="146.25">
      <c r="A115" s="14" t="s">
        <v>149</v>
      </c>
      <c r="B115" s="7" t="s">
        <v>8</v>
      </c>
      <c r="C115" s="14" t="s">
        <v>45</v>
      </c>
      <c r="D115" s="10">
        <f t="shared" si="1"/>
        <v>5</v>
      </c>
      <c r="E115" s="166">
        <f>IF(D114=D113,IF(AND(B115=Данные!$B$7,NOT(ISBLANK(C115)),OR(A115=$A$1,A115=Данные!$C$9)),E114+1,E114),IF(AND(B115=Данные!$B$7,NOT(ISBLANK(C115)),OR(A115=$A$1,A115=Данные!$C$9)),1,0))</f>
        <v>1</v>
      </c>
      <c r="F115" s="138" t="str">
        <f t="shared" si="2"/>
        <v>5.1</v>
      </c>
      <c r="G115" s="11" t="s">
        <v>287</v>
      </c>
      <c r="H115" s="11" t="s">
        <v>288</v>
      </c>
      <c r="I115" s="11" t="s">
        <v>138</v>
      </c>
      <c r="J115" s="7"/>
    </row>
    <row r="116" spans="1:11" ht="22.5">
      <c r="A116" s="228" t="str">
        <f t="shared" ref="A116:B118" si="20">A115</f>
        <v>ТМЦ</v>
      </c>
      <c r="B116" s="117" t="str">
        <f t="shared" si="20"/>
        <v>Да</v>
      </c>
      <c r="C116" s="14"/>
      <c r="D116" s="8">
        <f t="shared" si="1"/>
        <v>5</v>
      </c>
      <c r="E116" s="166">
        <f>IF(D115=D114,IF(AND(B116=Данные!$B$7,NOT(ISBLANK(C116)),OR(A116=$A$1,A116=Данные!$C$9)),E115+1,E115),IF(AND(B116=Данные!$B$7,NOT(ISBLANK(C116)),OR(A116=$A$1,A116=Данные!$C$9)),1,0))</f>
        <v>1</v>
      </c>
      <c r="F116" s="138" t="str">
        <f t="shared" si="2"/>
        <v/>
      </c>
      <c r="G116" s="7"/>
      <c r="H116" s="14"/>
      <c r="I116" s="15" t="s">
        <v>117</v>
      </c>
      <c r="J116" s="7"/>
    </row>
    <row r="117" spans="1:11" ht="33.75">
      <c r="A117" s="228" t="str">
        <f t="shared" si="20"/>
        <v>ТМЦ</v>
      </c>
      <c r="B117" s="117" t="str">
        <f t="shared" si="20"/>
        <v>Да</v>
      </c>
      <c r="C117" s="14"/>
      <c r="D117" s="8">
        <f t="shared" si="1"/>
        <v>5</v>
      </c>
      <c r="E117" s="166">
        <f>IF(D116=D115,IF(AND(B117=Данные!$B$7,NOT(ISBLANK(C117)),OR(A117=$A$1,A117=Данные!$C$9)),E116+1,E116),IF(AND(B117=Данные!$B$7,NOT(ISBLANK(C117)),OR(A117=$A$1,A117=Данные!$C$9)),1,0))</f>
        <v>1</v>
      </c>
      <c r="F117" s="138" t="str">
        <f t="shared" si="2"/>
        <v/>
      </c>
      <c r="G117" s="7"/>
      <c r="H117" s="14"/>
      <c r="I117" s="15" t="s">
        <v>115</v>
      </c>
      <c r="J117" s="7"/>
    </row>
    <row r="118" spans="1:11" ht="33.75">
      <c r="A118" s="228" t="str">
        <f t="shared" si="20"/>
        <v>ТМЦ</v>
      </c>
      <c r="B118" s="117" t="str">
        <f t="shared" si="20"/>
        <v>Да</v>
      </c>
      <c r="C118" s="14"/>
      <c r="D118" s="8">
        <f t="shared" si="1"/>
        <v>5</v>
      </c>
      <c r="E118" s="166">
        <f>IF(D117=D116,IF(AND(B118=Данные!$B$7,NOT(ISBLANK(C118)),OR(A118=$A$1,A118=Данные!$C$9)),E117+1,E117),IF(AND(B118=Данные!$B$7,NOT(ISBLANK(C118)),OR(A118=$A$1,A118=Данные!$C$9)),1,0))</f>
        <v>1</v>
      </c>
      <c r="F118" s="138" t="str">
        <f t="shared" si="2"/>
        <v/>
      </c>
      <c r="G118" s="7"/>
      <c r="H118" s="14"/>
      <c r="I118" s="15" t="s">
        <v>116</v>
      </c>
      <c r="J118" s="7"/>
    </row>
    <row r="119" spans="1:11" ht="146.25">
      <c r="A119" s="14" t="s">
        <v>149</v>
      </c>
      <c r="B119" s="7" t="s">
        <v>9</v>
      </c>
      <c r="C119" s="14" t="s">
        <v>45</v>
      </c>
      <c r="D119" s="10">
        <f t="shared" si="1"/>
        <v>5</v>
      </c>
      <c r="E119" s="166">
        <f>IF(D118=D117,IF(AND(B119=Данные!$B$7,NOT(ISBLANK(C119)),OR(A119=$A$1,A119=Данные!$C$9)),E118+1,E118),IF(AND(B119=Данные!$B$7,NOT(ISBLANK(C119)),OR(A119=$A$1,A119=Данные!$C$9)),1,0))</f>
        <v>1</v>
      </c>
      <c r="F119" s="138" t="str">
        <f t="shared" ref="F119:F122" si="21">IF(D119=D118,IF(ISBLANK(G119),"",CONCATENATE(D119,".",E119)),D119)</f>
        <v>5.1</v>
      </c>
      <c r="G119" s="11" t="s">
        <v>295</v>
      </c>
      <c r="H119" s="11" t="s">
        <v>288</v>
      </c>
      <c r="I119" s="11" t="s">
        <v>138</v>
      </c>
      <c r="J119" s="7"/>
    </row>
    <row r="120" spans="1:11" ht="22.5">
      <c r="A120" s="228" t="str">
        <f t="shared" ref="A120:B120" si="22">A119</f>
        <v>ТМЦ</v>
      </c>
      <c r="B120" s="117" t="str">
        <f t="shared" si="22"/>
        <v>Нет</v>
      </c>
      <c r="C120" s="14"/>
      <c r="D120" s="8">
        <f t="shared" si="1"/>
        <v>5</v>
      </c>
      <c r="E120" s="166">
        <f>IF(D119=D118,IF(AND(B120=Данные!$B$7,NOT(ISBLANK(C120)),OR(A120=$A$1,A120=Данные!$C$9)),E119+1,E119),IF(AND(B120=Данные!$B$7,NOT(ISBLANK(C120)),OR(A120=$A$1,A120=Данные!$C$9)),1,0))</f>
        <v>1</v>
      </c>
      <c r="F120" s="138" t="str">
        <f t="shared" si="21"/>
        <v/>
      </c>
      <c r="G120" s="7"/>
      <c r="H120" s="14"/>
      <c r="I120" s="15" t="s">
        <v>117</v>
      </c>
      <c r="J120" s="7"/>
    </row>
    <row r="121" spans="1:11" ht="33.75">
      <c r="A121" s="228" t="str">
        <f t="shared" ref="A121:B121" si="23">A120</f>
        <v>ТМЦ</v>
      </c>
      <c r="B121" s="117" t="str">
        <f t="shared" si="23"/>
        <v>Нет</v>
      </c>
      <c r="C121" s="14"/>
      <c r="D121" s="8">
        <f t="shared" si="1"/>
        <v>5</v>
      </c>
      <c r="E121" s="166">
        <f>IF(D120=D119,IF(AND(B121=Данные!$B$7,NOT(ISBLANK(C121)),OR(A121=$A$1,A121=Данные!$C$9)),E120+1,E120),IF(AND(B121=Данные!$B$7,NOT(ISBLANK(C121)),OR(A121=$A$1,A121=Данные!$C$9)),1,0))</f>
        <v>1</v>
      </c>
      <c r="F121" s="138" t="str">
        <f t="shared" si="21"/>
        <v/>
      </c>
      <c r="G121" s="7"/>
      <c r="H121" s="14"/>
      <c r="I121" s="15" t="s">
        <v>115</v>
      </c>
      <c r="J121" s="7"/>
    </row>
    <row r="122" spans="1:11" ht="33.75">
      <c r="A122" s="228" t="str">
        <f t="shared" ref="A122:B122" si="24">A121</f>
        <v>ТМЦ</v>
      </c>
      <c r="B122" s="117" t="str">
        <f t="shared" si="24"/>
        <v>Нет</v>
      </c>
      <c r="C122" s="14"/>
      <c r="D122" s="8">
        <f t="shared" si="1"/>
        <v>5</v>
      </c>
      <c r="E122" s="166">
        <f>IF(D121=D120,IF(AND(B122=Данные!$B$7,NOT(ISBLANK(C122)),OR(A122=$A$1,A122=Данные!$C$9)),E121+1,E121),IF(AND(B122=Данные!$B$7,NOT(ISBLANK(C122)),OR(A122=$A$1,A122=Данные!$C$9)),1,0))</f>
        <v>1</v>
      </c>
      <c r="F122" s="138" t="str">
        <f t="shared" si="21"/>
        <v/>
      </c>
      <c r="G122" s="7"/>
      <c r="H122" s="14"/>
      <c r="I122" s="15" t="s">
        <v>116</v>
      </c>
      <c r="J122" s="7"/>
    </row>
    <row r="123" spans="1:11" ht="146.25">
      <c r="A123" s="14" t="s">
        <v>149</v>
      </c>
      <c r="B123" s="7" t="s">
        <v>9</v>
      </c>
      <c r="C123" s="14" t="s">
        <v>45</v>
      </c>
      <c r="D123" s="10">
        <f>D122</f>
        <v>5</v>
      </c>
      <c r="E123" s="166">
        <f>IF(D122=D121,IF(AND(B123=Данные!$B$7,NOT(ISBLANK(C123)),OR(A123=$A$1,A123=Данные!$C$9)),E122+1,E122),IF(AND(B123=Данные!$B$7,NOT(ISBLANK(C123)),OR(A123=$A$1,A123=Данные!$C$9)),1,0))</f>
        <v>1</v>
      </c>
      <c r="F123" s="138" t="str">
        <f>IF(D123=D122,IF(ISBLANK(G123),"",CONCATENATE(D123,".",E123)),D123)</f>
        <v>5.1</v>
      </c>
      <c r="G123" s="11" t="s">
        <v>289</v>
      </c>
      <c r="H123" s="11" t="s">
        <v>288</v>
      </c>
      <c r="I123" s="11" t="s">
        <v>138</v>
      </c>
      <c r="J123" s="7"/>
    </row>
    <row r="124" spans="1:11" ht="22.5">
      <c r="A124" s="228" t="str">
        <f t="shared" ref="A124:B126" si="25">A123</f>
        <v>ТМЦ</v>
      </c>
      <c r="B124" s="117" t="str">
        <f t="shared" si="25"/>
        <v>Нет</v>
      </c>
      <c r="C124" s="14"/>
      <c r="D124" s="8">
        <f t="shared" si="1"/>
        <v>5</v>
      </c>
      <c r="E124" s="166">
        <f>IF(D123=D118,IF(AND(B124=Данные!$B$7,NOT(ISBLANK(C124)),OR(A124=$A$1,A124=Данные!$C$9)),E123+1,E123),IF(AND(B124=Данные!$B$7,NOT(ISBLANK(C124)),OR(A124=$A$1,A124=Данные!$C$9)),1,0))</f>
        <v>1</v>
      </c>
      <c r="F124" s="138" t="str">
        <f t="shared" si="2"/>
        <v/>
      </c>
      <c r="G124" s="15"/>
      <c r="H124" s="14"/>
      <c r="I124" s="15" t="s">
        <v>117</v>
      </c>
      <c r="J124" s="7"/>
    </row>
    <row r="125" spans="1:11" ht="33.75">
      <c r="A125" s="228" t="str">
        <f t="shared" si="25"/>
        <v>ТМЦ</v>
      </c>
      <c r="B125" s="117" t="str">
        <f t="shared" si="25"/>
        <v>Нет</v>
      </c>
      <c r="C125" s="14"/>
      <c r="D125" s="8">
        <f t="shared" si="1"/>
        <v>5</v>
      </c>
      <c r="E125" s="166">
        <f>IF(D124=D123,IF(AND(B125=Данные!$B$7,NOT(ISBLANK(C125)),OR(A125=$A$1,A125=Данные!$C$9)),E124+1,E124),IF(AND(B125=Данные!$B$7,NOT(ISBLANK(C125)),OR(A125=$A$1,A125=Данные!$C$9)),1,0))</f>
        <v>1</v>
      </c>
      <c r="F125" s="138" t="str">
        <f t="shared" si="2"/>
        <v/>
      </c>
      <c r="G125" s="15"/>
      <c r="H125" s="14"/>
      <c r="I125" s="15" t="s">
        <v>115</v>
      </c>
      <c r="J125" s="7"/>
    </row>
    <row r="126" spans="1:11" ht="33.75">
      <c r="A126" s="228" t="str">
        <f t="shared" si="25"/>
        <v>ТМЦ</v>
      </c>
      <c r="B126" s="117" t="str">
        <f t="shared" si="25"/>
        <v>Нет</v>
      </c>
      <c r="C126" s="14"/>
      <c r="D126" s="8">
        <f t="shared" si="1"/>
        <v>5</v>
      </c>
      <c r="E126" s="166">
        <f>IF(D125=D124,IF(AND(B126=Данные!$B$7,NOT(ISBLANK(C126)),OR(A126=$A$1,A126=Данные!$C$9)),E125+1,E125),IF(AND(B126=Данные!$B$7,NOT(ISBLANK(C126)),OR(A126=$A$1,A126=Данные!$C$9)),1,0))</f>
        <v>1</v>
      </c>
      <c r="F126" s="138" t="str">
        <f t="shared" si="2"/>
        <v/>
      </c>
      <c r="G126" s="15"/>
      <c r="H126" s="14"/>
      <c r="I126" s="15" t="s">
        <v>116</v>
      </c>
      <c r="J126" s="7"/>
    </row>
    <row r="127" spans="1:11" ht="146.25">
      <c r="A127" s="14" t="s">
        <v>297</v>
      </c>
      <c r="B127" s="7" t="s">
        <v>9</v>
      </c>
      <c r="C127" s="14" t="s">
        <v>45</v>
      </c>
      <c r="D127" s="10">
        <f t="shared" si="1"/>
        <v>5</v>
      </c>
      <c r="E127" s="166">
        <f>IF(D126=D125,IF(AND(B127=Данные!$B$7,NOT(ISBLANK(C127)),OR(A127=$A$1,A127=Данные!$C$9)),E126+1,E126),IF(AND(B127=Данные!$B$7,NOT(ISBLANK(C127)),OR(A127=$A$1,A127=Данные!$C$9)),1,0))</f>
        <v>1</v>
      </c>
      <c r="F127" s="138" t="str">
        <f t="shared" si="2"/>
        <v>5.1</v>
      </c>
      <c r="G127" s="11" t="s">
        <v>103</v>
      </c>
      <c r="H127" s="11" t="s">
        <v>288</v>
      </c>
      <c r="I127" s="11" t="s">
        <v>138</v>
      </c>
      <c r="J127" s="7"/>
    </row>
    <row r="128" spans="1:11" ht="22.5">
      <c r="A128" s="228" t="str">
        <f t="shared" ref="A128:B130" si="26">A127</f>
        <v>Услуги/работы</v>
      </c>
      <c r="B128" s="117" t="str">
        <f t="shared" si="26"/>
        <v>Нет</v>
      </c>
      <c r="C128" s="13"/>
      <c r="D128" s="8">
        <f t="shared" si="1"/>
        <v>5</v>
      </c>
      <c r="E128" s="166">
        <f>IF(D127=D126,IF(AND(B128=Данные!$B$7,NOT(ISBLANK(C128)),OR(A128=$A$1,A128=Данные!$C$9)),E127+1,E127),IF(AND(B128=Данные!$B$7,NOT(ISBLANK(C128)),OR(A128=$A$1,A128=Данные!$C$9)),1,0))</f>
        <v>1</v>
      </c>
      <c r="F128" s="138" t="str">
        <f t="shared" si="2"/>
        <v/>
      </c>
      <c r="G128" s="15"/>
      <c r="H128" s="14"/>
      <c r="I128" s="15" t="s">
        <v>117</v>
      </c>
      <c r="J128" s="7"/>
      <c r="K128" s="5"/>
    </row>
    <row r="129" spans="1:13" ht="33.75">
      <c r="A129" s="228" t="str">
        <f t="shared" si="26"/>
        <v>Услуги/работы</v>
      </c>
      <c r="B129" s="117" t="str">
        <f t="shared" si="26"/>
        <v>Нет</v>
      </c>
      <c r="C129" s="13"/>
      <c r="D129" s="8">
        <f t="shared" si="1"/>
        <v>5</v>
      </c>
      <c r="E129" s="166">
        <f>IF(D128=D127,IF(AND(B129=Данные!$B$7,NOT(ISBLANK(C129)),OR(A129=$A$1,A129=Данные!$C$9)),E128+1,E128),IF(AND(B129=Данные!$B$7,NOT(ISBLANK(C129)),OR(A129=$A$1,A129=Данные!$C$9)),1,0))</f>
        <v>1</v>
      </c>
      <c r="F129" s="138" t="str">
        <f t="shared" si="2"/>
        <v/>
      </c>
      <c r="G129" s="15"/>
      <c r="H129" s="14"/>
      <c r="I129" s="15" t="s">
        <v>115</v>
      </c>
      <c r="J129" s="7"/>
      <c r="K129" s="5"/>
    </row>
    <row r="130" spans="1:13" ht="33.75">
      <c r="A130" s="228" t="str">
        <f t="shared" si="26"/>
        <v>Услуги/работы</v>
      </c>
      <c r="B130" s="117" t="str">
        <f t="shared" si="26"/>
        <v>Нет</v>
      </c>
      <c r="C130" s="13"/>
      <c r="D130" s="8">
        <f t="shared" si="1"/>
        <v>5</v>
      </c>
      <c r="E130" s="166">
        <f>IF(D129=D128,IF(AND(B130=Данные!$B$7,NOT(ISBLANK(C130)),OR(A130=$A$1,A130=Данные!$C$9)),E129+1,E129),IF(AND(B130=Данные!$B$7,NOT(ISBLANK(C130)),OR(A130=$A$1,A130=Данные!$C$9)),1,0))</f>
        <v>1</v>
      </c>
      <c r="F130" s="138" t="str">
        <f t="shared" si="2"/>
        <v/>
      </c>
      <c r="G130" s="15"/>
      <c r="H130" s="14"/>
      <c r="I130" s="15" t="s">
        <v>116</v>
      </c>
      <c r="J130" s="7"/>
      <c r="K130" s="5"/>
    </row>
    <row r="131" spans="1:13" ht="22.5">
      <c r="A131" s="227" t="s">
        <v>150</v>
      </c>
      <c r="B131" s="7"/>
      <c r="C131" s="138"/>
      <c r="D131" s="9">
        <f>D130+1</f>
        <v>6</v>
      </c>
      <c r="E131" s="166">
        <f>IF(D130=D129,IF(AND(B131=Данные!$B$7,NOT(ISBLANK(C131)),OR(A131=$A$1,A131=Данные!$C$9)),E130+1,E130),IF(AND(B131=Данные!$B$7,NOT(ISBLANK(C131)),OR(A131=$A$1,A131=Данные!$C$9)),1,0))</f>
        <v>1</v>
      </c>
      <c r="F131" s="138">
        <f>IF(D131=D130,IF(ISBLANK(G131),"",CONCATENATE(D131,".",E131)),D131)</f>
        <v>6</v>
      </c>
      <c r="G131" s="16" t="s">
        <v>52</v>
      </c>
      <c r="H131" s="16"/>
      <c r="I131" s="16"/>
      <c r="J131" s="7"/>
    </row>
    <row r="132" spans="1:13" ht="33.75">
      <c r="A132" s="14" t="s">
        <v>297</v>
      </c>
      <c r="B132" s="7" t="s">
        <v>9</v>
      </c>
      <c r="C132" s="14" t="s">
        <v>45</v>
      </c>
      <c r="D132" s="10">
        <f t="shared" si="1"/>
        <v>6</v>
      </c>
      <c r="E132" s="166">
        <f>IF(D131=D130,IF(AND(B132=Данные!$B$7,NOT(ISBLANK(C132)),OR(A132=$A$1,A132=Данные!$C$9)),E131+1,E131),IF(AND(B132=Данные!$B$7,NOT(ISBLANK(C132)),OR(A132=$A$1,A132=Данные!$C$9)),1,0))</f>
        <v>0</v>
      </c>
      <c r="F132" s="138" t="str">
        <f t="shared" si="2"/>
        <v>6.0</v>
      </c>
      <c r="G132" s="17" t="s">
        <v>111</v>
      </c>
      <c r="H132" s="17" t="s">
        <v>41</v>
      </c>
      <c r="I132" s="17" t="s">
        <v>33</v>
      </c>
      <c r="J132" s="7"/>
    </row>
    <row r="133" spans="1:13" ht="22.5">
      <c r="A133" s="228" t="str">
        <f>A132</f>
        <v>Услуги/работы</v>
      </c>
      <c r="B133" s="117" t="str">
        <f>B132</f>
        <v>Нет</v>
      </c>
      <c r="C133" s="13"/>
      <c r="D133" s="8">
        <f t="shared" si="1"/>
        <v>6</v>
      </c>
      <c r="E133" s="166">
        <f>IF(D132=D131,IF(AND(B133=Данные!$B$7,NOT(ISBLANK(C133)),OR(A133=$A$1,A133=Данные!$C$9)),E132+1,E132),IF(AND(B133=Данные!$B$7,NOT(ISBLANK(C133)),OR(A133=$A$1,A133=Данные!$C$9)),1,0))</f>
        <v>0</v>
      </c>
      <c r="F133" s="138" t="str">
        <f t="shared" si="2"/>
        <v/>
      </c>
      <c r="G133" s="7"/>
      <c r="H133" s="14"/>
      <c r="I133" s="15" t="s">
        <v>141</v>
      </c>
      <c r="J133" s="7"/>
    </row>
    <row r="134" spans="1:13" ht="22.5">
      <c r="A134" s="228" t="str">
        <f>A133</f>
        <v>Услуги/работы</v>
      </c>
      <c r="B134" s="117" t="str">
        <f>B133</f>
        <v>Нет</v>
      </c>
      <c r="C134" s="13"/>
      <c r="D134" s="8">
        <f t="shared" si="1"/>
        <v>6</v>
      </c>
      <c r="E134" s="166">
        <f>IF(D133=D132,IF(AND(B134=Данные!$B$7,NOT(ISBLANK(C134)),OR(A134=$A$1,A134=Данные!$C$9)),E133+1,E133),IF(AND(B134=Данные!$B$7,NOT(ISBLANK(C134)),OR(A134=$A$1,A134=Данные!$C$9)),1,0))</f>
        <v>0</v>
      </c>
      <c r="F134" s="138" t="str">
        <f t="shared" si="2"/>
        <v/>
      </c>
      <c r="G134" s="7"/>
      <c r="H134" s="14"/>
      <c r="I134" s="15"/>
      <c r="J134" s="7"/>
    </row>
    <row r="135" spans="1:13" ht="22.5">
      <c r="A135" s="14" t="s">
        <v>297</v>
      </c>
      <c r="B135" s="7" t="s">
        <v>9</v>
      </c>
      <c r="C135" s="14" t="s">
        <v>45</v>
      </c>
      <c r="D135" s="10">
        <f t="shared" si="1"/>
        <v>6</v>
      </c>
      <c r="E135" s="166">
        <f>IF(D134=D133,IF(AND(B135=Данные!$B$7,NOT(ISBLANK(C135)),OR(A135=$A$1,A135=Данные!$C$9)),E134+1,E134),IF(AND(B135=Данные!$B$7,NOT(ISBLANK(C135)),OR(A135=$A$1,A135=Данные!$C$9)),1,0))</f>
        <v>0</v>
      </c>
      <c r="F135" s="138" t="str">
        <f t="shared" si="2"/>
        <v>6.0</v>
      </c>
      <c r="G135" s="17" t="s">
        <v>237</v>
      </c>
      <c r="H135" s="17" t="s">
        <v>24</v>
      </c>
      <c r="I135" s="17" t="s">
        <v>34</v>
      </c>
      <c r="J135" s="7"/>
    </row>
    <row r="136" spans="1:13" ht="22.5">
      <c r="A136" s="228" t="str">
        <f>A135</f>
        <v>Услуги/работы</v>
      </c>
      <c r="B136" s="117" t="str">
        <f>B135</f>
        <v>Нет</v>
      </c>
      <c r="C136" s="13"/>
      <c r="D136" s="8">
        <f t="shared" si="1"/>
        <v>6</v>
      </c>
      <c r="E136" s="166">
        <f>IF(D135=D134,IF(AND(B136=Данные!$B$7,NOT(ISBLANK(C136)),OR(A136=$A$1,A136=Данные!$C$9)),E135+1,E135),IF(AND(B136=Данные!$B$7,NOT(ISBLANK(C136)),OR(A136=$A$1,A136=Данные!$C$9)),1,0))</f>
        <v>0</v>
      </c>
      <c r="F136" s="138" t="str">
        <f>IF(D136=D135,IF(ISBLANK(G136),"",CONCATENATE(D136,".",E136)),D136)</f>
        <v/>
      </c>
      <c r="G136" s="7"/>
      <c r="H136" s="14"/>
      <c r="I136" s="15" t="s">
        <v>142</v>
      </c>
      <c r="J136" s="7"/>
    </row>
    <row r="137" spans="1:13" ht="22.5">
      <c r="A137" s="228" t="str">
        <f>A136</f>
        <v>Услуги/работы</v>
      </c>
      <c r="B137" s="117" t="str">
        <f>B136</f>
        <v>Нет</v>
      </c>
      <c r="C137" s="13"/>
      <c r="D137" s="8">
        <f t="shared" si="1"/>
        <v>6</v>
      </c>
      <c r="E137" s="166">
        <f>IF(D136=D135,IF(AND(B137=Данные!$B$7,NOT(ISBLANK(C137)),OR(A137=$A$1,A137=Данные!$C$9)),E136+1,E136),IF(AND(B137=Данные!$B$7,NOT(ISBLANK(C137)),OR(A137=$A$1,A137=Данные!$C$9)),1,0))</f>
        <v>0</v>
      </c>
      <c r="F137" s="138" t="str">
        <f t="shared" si="2"/>
        <v/>
      </c>
      <c r="G137" s="7"/>
      <c r="H137" s="14"/>
      <c r="I137" s="15"/>
      <c r="J137" s="7"/>
    </row>
    <row r="138" spans="1:13" ht="22.5">
      <c r="A138" s="14" t="s">
        <v>149</v>
      </c>
      <c r="B138" s="7" t="s">
        <v>8</v>
      </c>
      <c r="C138" s="14" t="s">
        <v>45</v>
      </c>
      <c r="D138" s="10">
        <f>D137</f>
        <v>6</v>
      </c>
      <c r="E138" s="166">
        <f>IF(D137=D136,IF(AND(B138=Данные!$B$7,NOT(ISBLANK(C138)),OR(A138=$A$1,A138=Данные!$C$9)),E137+1,E137),IF(AND(B138=Данные!$B$7,NOT(ISBLANK(C138)),OR(A138=$A$1,A138=Данные!$C$9)),1,0))</f>
        <v>1</v>
      </c>
      <c r="F138" s="138" t="str">
        <f>IF(D138=D137,IF(ISBLANK(G138),"",CONCATENATE(D138,".",E138)),D138)</f>
        <v>6.1</v>
      </c>
      <c r="G138" s="17" t="s">
        <v>229</v>
      </c>
      <c r="H138" s="3"/>
      <c r="I138" s="3"/>
      <c r="J138" s="7"/>
    </row>
    <row r="139" spans="1:13" ht="45">
      <c r="A139" s="228" t="str">
        <f>A138</f>
        <v>ТМЦ</v>
      </c>
      <c r="B139" s="117" t="str">
        <f>B138</f>
        <v>Да</v>
      </c>
      <c r="C139" s="13"/>
      <c r="D139" s="8">
        <f t="shared" si="1"/>
        <v>6</v>
      </c>
      <c r="E139" s="166">
        <f>IF(D138=D137,IF(AND(B139=Данные!$B$7,NOT(ISBLANK(C139)),OR(A139=$A$1,A139=Данные!$C$9)),E138+1,E138),IF(AND(B139=Данные!$B$7,NOT(ISBLANK(C139)),OR(A139=$A$1,A139=Данные!$C$9)),1,0))</f>
        <v>1</v>
      </c>
      <c r="F139" s="138" t="str">
        <f t="shared" ref="F139:F169" si="27">IF(D139=D138,IF(ISBLANK(G139),"",CONCATENATE(D139,".",E139)),D139)</f>
        <v>6.1</v>
      </c>
      <c r="G139" s="14" t="s">
        <v>170</v>
      </c>
      <c r="H139" s="17" t="s">
        <v>172</v>
      </c>
      <c r="I139" s="17" t="s">
        <v>33</v>
      </c>
      <c r="J139" s="7"/>
    </row>
    <row r="140" spans="1:13" ht="33.75">
      <c r="A140" s="228" t="str">
        <f>A139</f>
        <v>ТМЦ</v>
      </c>
      <c r="B140" s="117" t="str">
        <f>B139</f>
        <v>Да</v>
      </c>
      <c r="C140" s="13"/>
      <c r="D140" s="8">
        <f t="shared" si="1"/>
        <v>6</v>
      </c>
      <c r="E140" s="166">
        <f>IF(D139=D138,IF(AND(B140=Данные!$B$7,NOT(ISBLANK(C140)),OR(A140=$A$1,A140=Данные!$C$9)),E139+1,E139),IF(AND(B140=Данные!$B$7,NOT(ISBLANK(C140)),OR(A140=$A$1,A140=Данные!$C$9)),1,0))</f>
        <v>1</v>
      </c>
      <c r="F140" s="138" t="str">
        <f t="shared" si="27"/>
        <v>6.1</v>
      </c>
      <c r="G140" s="14" t="s">
        <v>171</v>
      </c>
      <c r="H140" s="17" t="s">
        <v>41</v>
      </c>
      <c r="I140" s="17" t="s">
        <v>34</v>
      </c>
      <c r="J140" s="7"/>
    </row>
    <row r="141" spans="1:13">
      <c r="A141" s="14" t="s">
        <v>149</v>
      </c>
      <c r="B141" s="7" t="s">
        <v>9</v>
      </c>
      <c r="C141" s="14" t="s">
        <v>45</v>
      </c>
      <c r="D141" s="8">
        <f t="shared" si="1"/>
        <v>6</v>
      </c>
      <c r="E141" s="166">
        <f>IF(D140=D139,IF(AND(B141=Данные!$B$7,NOT(ISBLANK(C141)),OR(A141=$A$1,A141=Данные!$C$9)),E140+1,E140),IF(AND(B141=Данные!$B$7,NOT(ISBLANK(C141)),OR(A141=$A$1,A141=Данные!$C$9)),1,0))</f>
        <v>1</v>
      </c>
      <c r="F141" s="138" t="str">
        <f t="shared" si="27"/>
        <v>6.1</v>
      </c>
      <c r="G141" s="17" t="s">
        <v>260</v>
      </c>
      <c r="H141" s="17"/>
      <c r="I141" s="191"/>
      <c r="J141" s="7"/>
      <c r="M141" s="204"/>
    </row>
    <row r="142" spans="1:13" ht="45">
      <c r="A142" s="228" t="str">
        <f t="shared" ref="A142:B145" si="28">A141</f>
        <v>ТМЦ</v>
      </c>
      <c r="B142" s="117" t="str">
        <f t="shared" si="28"/>
        <v>Нет</v>
      </c>
      <c r="C142" s="14"/>
      <c r="D142" s="8">
        <f t="shared" si="1"/>
        <v>6</v>
      </c>
      <c r="E142" s="166">
        <f>IF(D141=D140,IF(AND(B142=Данные!$B$7,NOT(ISBLANK(C142)),OR(A142=$A$1,A142=Данные!$C$9)),E141+1,E141),IF(AND(B142=Данные!$B$7,NOT(ISBLANK(C142)),OR(A142=$A$1,A142=Данные!$C$9)),1,0))</f>
        <v>1</v>
      </c>
      <c r="F142" s="138" t="str">
        <f t="shared" si="27"/>
        <v>6.1</v>
      </c>
      <c r="G142" s="14" t="s">
        <v>261</v>
      </c>
      <c r="H142" s="190" t="s">
        <v>262</v>
      </c>
      <c r="I142" s="17" t="s">
        <v>263</v>
      </c>
      <c r="J142" s="7"/>
    </row>
    <row r="143" spans="1:13" ht="22.5">
      <c r="A143" s="228" t="str">
        <f t="shared" si="28"/>
        <v>ТМЦ</v>
      </c>
      <c r="B143" s="117" t="str">
        <f t="shared" si="28"/>
        <v>Нет</v>
      </c>
      <c r="C143" s="13"/>
      <c r="D143" s="8">
        <f t="shared" si="1"/>
        <v>6</v>
      </c>
      <c r="E143" s="166">
        <f>IF(D142=D141,IF(AND(B143=Данные!$B$7,NOT(ISBLANK(C143)),OR(A143=$A$1,A143=Данные!$C$9)),E142+1,E142),IF(AND(B143=Данные!$B$7,NOT(ISBLANK(C143)),OR(A143=$A$1,A143=Данные!$C$9)),1,0))</f>
        <v>1</v>
      </c>
      <c r="F143" s="138" t="str">
        <f t="shared" si="27"/>
        <v/>
      </c>
      <c r="G143" s="14"/>
      <c r="H143" s="192"/>
      <c r="I143" s="15" t="s">
        <v>264</v>
      </c>
      <c r="J143" s="7"/>
    </row>
    <row r="144" spans="1:13" ht="33.75">
      <c r="A144" s="228" t="str">
        <f t="shared" si="28"/>
        <v>ТМЦ</v>
      </c>
      <c r="B144" s="117" t="str">
        <f t="shared" si="28"/>
        <v>Нет</v>
      </c>
      <c r="C144" s="13"/>
      <c r="D144" s="8">
        <f t="shared" si="1"/>
        <v>6</v>
      </c>
      <c r="E144" s="166">
        <f>IF(D143=D142,IF(AND(B144=Данные!$B$7,NOT(ISBLANK(C144)),OR(A144=$A$1,A144=Данные!$C$9)),E143+1,E143),IF(AND(B144=Данные!$B$7,NOT(ISBLANK(C144)),OR(A144=$A$1,A144=Данные!$C$9)),1,0))</f>
        <v>1</v>
      </c>
      <c r="F144" s="138" t="str">
        <f t="shared" si="27"/>
        <v/>
      </c>
      <c r="G144" s="14"/>
      <c r="H144" s="192"/>
      <c r="I144" s="15" t="s">
        <v>265</v>
      </c>
      <c r="J144" s="7"/>
    </row>
    <row r="145" spans="1:13">
      <c r="A145" s="228" t="str">
        <f t="shared" si="28"/>
        <v>ТМЦ</v>
      </c>
      <c r="B145" s="117" t="str">
        <f t="shared" si="28"/>
        <v>Нет</v>
      </c>
      <c r="C145" s="13"/>
      <c r="D145" s="8">
        <f t="shared" si="1"/>
        <v>6</v>
      </c>
      <c r="E145" s="166">
        <f>IF(D144=D143,IF(AND(B145=Данные!$B$7,NOT(ISBLANK(C145)),OR(A145=$A$1,A145=Данные!$C$9)),E144+1,E144),IF(AND(B145=Данные!$B$7,NOT(ISBLANK(C145)),OR(A145=$A$1,A145=Данные!$C$9)),1,0))</f>
        <v>1</v>
      </c>
      <c r="F145" s="138" t="str">
        <f t="shared" si="27"/>
        <v/>
      </c>
      <c r="G145" s="14"/>
      <c r="H145" s="192"/>
      <c r="I145" s="15" t="s">
        <v>266</v>
      </c>
      <c r="J145" s="7"/>
    </row>
    <row r="146" spans="1:13" ht="67.5">
      <c r="A146" s="14" t="s">
        <v>149</v>
      </c>
      <c r="B146" s="7" t="s">
        <v>8</v>
      </c>
      <c r="C146" s="14" t="s">
        <v>45</v>
      </c>
      <c r="D146" s="8">
        <f t="shared" si="1"/>
        <v>6</v>
      </c>
      <c r="E146" s="166">
        <f>IF(D145=D144,IF(AND(B146=Данные!$B$7,NOT(ISBLANK(C146)),OR(A146=$A$1,A146=Данные!$C$9)),E145+1,E145),IF(AND(B146=Данные!$B$7,NOT(ISBLANK(C146)),OR(A146=$A$1,A146=Данные!$C$9)),1,0))</f>
        <v>2</v>
      </c>
      <c r="F146" s="138" t="str">
        <f t="shared" si="27"/>
        <v>6.2</v>
      </c>
      <c r="G146" s="17" t="s">
        <v>267</v>
      </c>
      <c r="H146" s="190" t="s">
        <v>284</v>
      </c>
      <c r="I146" s="171" t="s">
        <v>114</v>
      </c>
      <c r="J146" s="7"/>
      <c r="M146" s="204"/>
    </row>
    <row r="147" spans="1:13" ht="33.75">
      <c r="A147" s="228" t="str">
        <f>A146</f>
        <v>ТМЦ</v>
      </c>
      <c r="B147" s="117" t="str">
        <f>B146</f>
        <v>Да</v>
      </c>
      <c r="C147" s="13"/>
      <c r="D147" s="8">
        <f t="shared" si="1"/>
        <v>6</v>
      </c>
      <c r="E147" s="166">
        <f>IF(D146=D145,IF(AND(B147=Данные!$B$7,NOT(ISBLANK(C147)),OR(A147=$A$1,A147=Данные!$C$9)),E146+1,E146),IF(AND(B147=Данные!$B$7,NOT(ISBLANK(C147)),OR(A147=$A$1,A147=Данные!$C$9)),1,0))</f>
        <v>2</v>
      </c>
      <c r="F147" s="138" t="str">
        <f t="shared" si="27"/>
        <v/>
      </c>
      <c r="G147" s="14"/>
      <c r="H147" s="192"/>
      <c r="I147" s="15" t="s">
        <v>268</v>
      </c>
      <c r="J147" s="7"/>
    </row>
    <row r="148" spans="1:13" ht="33.75">
      <c r="A148" s="228" t="str">
        <f>A147</f>
        <v>ТМЦ</v>
      </c>
      <c r="B148" s="117" t="str">
        <f>B147</f>
        <v>Да</v>
      </c>
      <c r="C148" s="13"/>
      <c r="D148" s="8">
        <f t="shared" si="1"/>
        <v>6</v>
      </c>
      <c r="E148" s="166">
        <f>IF(D147=D146,IF(AND(B148=Данные!$B$7,NOT(ISBLANK(C148)),OR(A148=$A$1,A148=Данные!$C$9)),E147+1,E147),IF(AND(B148=Данные!$B$7,NOT(ISBLANK(C148)),OR(A148=$A$1,A148=Данные!$C$9)),1,0))</f>
        <v>2</v>
      </c>
      <c r="F148" s="138" t="str">
        <f t="shared" si="27"/>
        <v/>
      </c>
      <c r="G148" s="14"/>
      <c r="H148" s="192"/>
      <c r="I148" s="15" t="s">
        <v>269</v>
      </c>
      <c r="J148" s="7"/>
    </row>
    <row r="149" spans="1:13" ht="33.75">
      <c r="A149" s="14" t="s">
        <v>149</v>
      </c>
      <c r="B149" s="7" t="s">
        <v>8</v>
      </c>
      <c r="C149" s="14" t="s">
        <v>45</v>
      </c>
      <c r="D149" s="10">
        <f>D140</f>
        <v>6</v>
      </c>
      <c r="E149" s="166">
        <f>IF(D148=D147,IF(AND(B149=Данные!$B$7,NOT(ISBLANK(C149)),OR(A149=$A$1,A149=Данные!$C$9)),E148+1,E148),IF(AND(B149=Данные!$B$7,NOT(ISBLANK(C149)),OR(A149=$A$1,A149=Данные!$C$9)),1,0))</f>
        <v>3</v>
      </c>
      <c r="F149" s="138" t="str">
        <f t="shared" si="27"/>
        <v>6.3</v>
      </c>
      <c r="G149" s="17" t="s">
        <v>223</v>
      </c>
      <c r="H149" s="3"/>
      <c r="I149" s="3"/>
      <c r="J149" s="7"/>
    </row>
    <row r="150" spans="1:13" ht="33.75">
      <c r="A150" s="228" t="str">
        <f>A149</f>
        <v>ТМЦ</v>
      </c>
      <c r="B150" s="117" t="str">
        <f>B149</f>
        <v>Да</v>
      </c>
      <c r="C150" s="13"/>
      <c r="D150" s="8">
        <f t="shared" si="1"/>
        <v>6</v>
      </c>
      <c r="E150" s="166">
        <f>IF(D149=D148,IF(AND(B150=Данные!$B$7,NOT(ISBLANK(C150)),OR(A150=$A$1,A150=Данные!$C$9)),E149+1,E149),IF(AND(B150=Данные!$B$7,NOT(ISBLANK(C150)),OR(A150=$A$1,A150=Данные!$C$9)),1,0))</f>
        <v>3</v>
      </c>
      <c r="F150" s="138" t="str">
        <f t="shared" si="27"/>
        <v>6.3</v>
      </c>
      <c r="G150" s="14" t="s">
        <v>173</v>
      </c>
      <c r="H150" s="17" t="s">
        <v>41</v>
      </c>
      <c r="I150" s="17" t="s">
        <v>33</v>
      </c>
      <c r="J150" s="7"/>
    </row>
    <row r="151" spans="1:13" ht="22.5">
      <c r="A151" s="228" t="str">
        <f>A150</f>
        <v>ТМЦ</v>
      </c>
      <c r="B151" s="117" t="str">
        <f>B150</f>
        <v>Да</v>
      </c>
      <c r="C151" s="13"/>
      <c r="D151" s="8">
        <f t="shared" si="1"/>
        <v>6</v>
      </c>
      <c r="E151" s="166">
        <f>IF(D150=D149,IF(AND(B151=Данные!$B$7,NOT(ISBLANK(C151)),OR(A151=$A$1,A151=Данные!$C$9)),E150+1,E150),IF(AND(B151=Данные!$B$7,NOT(ISBLANK(C151)),OR(A151=$A$1,A151=Данные!$C$9)),1,0))</f>
        <v>3</v>
      </c>
      <c r="F151" s="138" t="str">
        <f t="shared" si="27"/>
        <v>6.3</v>
      </c>
      <c r="G151" s="14" t="s">
        <v>174</v>
      </c>
      <c r="H151" s="17" t="s">
        <v>24</v>
      </c>
      <c r="I151" s="17" t="s">
        <v>34</v>
      </c>
      <c r="J151" s="7"/>
    </row>
    <row r="152" spans="1:13" ht="22.5">
      <c r="A152" s="14" t="s">
        <v>149</v>
      </c>
      <c r="B152" s="7" t="s">
        <v>8</v>
      </c>
      <c r="C152" s="14" t="s">
        <v>45</v>
      </c>
      <c r="D152" s="10">
        <f>D151</f>
        <v>6</v>
      </c>
      <c r="E152" s="166">
        <f>IF(D151=D150,IF(AND(B152=Данные!$B$7,NOT(ISBLANK(C152)),OR(A152=$A$1,A152=Данные!$C$9)),E151+1,E151),IF(AND(B152=Данные!$B$7,NOT(ISBLANK(C152)),OR(A152=$A$1,A152=Данные!$C$9)),1,0))</f>
        <v>4</v>
      </c>
      <c r="F152" s="138" t="str">
        <f t="shared" si="27"/>
        <v>6.4</v>
      </c>
      <c r="G152" s="17" t="s">
        <v>175</v>
      </c>
      <c r="H152" s="3"/>
      <c r="I152" s="3"/>
      <c r="J152" s="7"/>
    </row>
    <row r="153" spans="1:13" ht="33.75">
      <c r="A153" s="228" t="str">
        <f>A152</f>
        <v>ТМЦ</v>
      </c>
      <c r="B153" s="117" t="str">
        <f>B152</f>
        <v>Да</v>
      </c>
      <c r="C153" s="13"/>
      <c r="D153" s="8">
        <f t="shared" si="1"/>
        <v>6</v>
      </c>
      <c r="E153" s="166">
        <f>IF(D152=D151,IF(AND(B153=Данные!$B$7,NOT(ISBLANK(C153)),OR(A153=$A$1,A153=Данные!$C$9)),E152+1,E152),IF(AND(B153=Данные!$B$7,NOT(ISBLANK(C153)),OR(A153=$A$1,A153=Данные!$C$9)),1,0))</f>
        <v>4</v>
      </c>
      <c r="F153" s="138" t="str">
        <f t="shared" si="27"/>
        <v>6.4</v>
      </c>
      <c r="G153" s="14" t="s">
        <v>176</v>
      </c>
      <c r="H153" s="17" t="s">
        <v>41</v>
      </c>
      <c r="I153" s="17" t="s">
        <v>33</v>
      </c>
      <c r="J153" s="7"/>
    </row>
    <row r="154" spans="1:13" ht="22.5">
      <c r="A154" s="228" t="str">
        <f>A153</f>
        <v>ТМЦ</v>
      </c>
      <c r="B154" s="117" t="str">
        <f>B153</f>
        <v>Да</v>
      </c>
      <c r="C154" s="13"/>
      <c r="D154" s="8">
        <f t="shared" si="1"/>
        <v>6</v>
      </c>
      <c r="E154" s="166">
        <f>IF(D153=D152,IF(AND(B154=Данные!$B$7,NOT(ISBLANK(C154)),OR(A154=$A$1,A154=Данные!$C$9)),E153+1,E153),IF(AND(B154=Данные!$B$7,NOT(ISBLANK(C154)),OR(A154=$A$1,A154=Данные!$C$9)),1,0))</f>
        <v>4</v>
      </c>
      <c r="F154" s="138" t="str">
        <f t="shared" si="27"/>
        <v>6.4</v>
      </c>
      <c r="G154" s="14" t="s">
        <v>177</v>
      </c>
      <c r="H154" s="17" t="s">
        <v>24</v>
      </c>
      <c r="I154" s="17" t="s">
        <v>34</v>
      </c>
      <c r="J154" s="7"/>
    </row>
    <row r="155" spans="1:13" ht="22.5">
      <c r="A155" s="14" t="s">
        <v>149</v>
      </c>
      <c r="B155" s="7" t="s">
        <v>8</v>
      </c>
      <c r="C155" s="14" t="s">
        <v>45</v>
      </c>
      <c r="D155" s="10">
        <f>D154</f>
        <v>6</v>
      </c>
      <c r="E155" s="166">
        <f>IF(D154=D153,IF(AND(B155=Данные!$B$7,NOT(ISBLANK(C155)),OR(A155=$A$1,A155=Данные!$C$9)),E154+1,E154),IF(AND(B155=Данные!$B$7,NOT(ISBLANK(C155)),OR(A155=$A$1,A155=Данные!$C$9)),1,0))</f>
        <v>5</v>
      </c>
      <c r="F155" s="138" t="str">
        <f t="shared" si="27"/>
        <v>6.5</v>
      </c>
      <c r="G155" s="17" t="s">
        <v>178</v>
      </c>
      <c r="H155" s="3"/>
      <c r="I155" s="3"/>
      <c r="J155" s="7"/>
    </row>
    <row r="156" spans="1:13" ht="22.5">
      <c r="A156" s="228" t="str">
        <f t="shared" ref="A156:B162" si="29">A155</f>
        <v>ТМЦ</v>
      </c>
      <c r="B156" s="117" t="str">
        <f t="shared" si="29"/>
        <v>Да</v>
      </c>
      <c r="C156" s="13"/>
      <c r="D156" s="8">
        <f t="shared" si="1"/>
        <v>6</v>
      </c>
      <c r="E156" s="166">
        <f>IF(D155=D154,IF(AND(B156=Данные!$B$7,NOT(ISBLANK(C156)),OR(A156=$A$1,A156=Данные!$C$9)),E155+1,E155),IF(AND(B156=Данные!$B$7,NOT(ISBLANK(C156)),OR(A156=$A$1,A156=Данные!$C$9)),1,0))</f>
        <v>5</v>
      </c>
      <c r="F156" s="138" t="str">
        <f t="shared" si="27"/>
        <v>6.5</v>
      </c>
      <c r="G156" s="14" t="s">
        <v>179</v>
      </c>
      <c r="H156" s="17" t="s">
        <v>21</v>
      </c>
      <c r="I156" s="17" t="s">
        <v>33</v>
      </c>
      <c r="J156" s="7"/>
    </row>
    <row r="157" spans="1:13" ht="33.75">
      <c r="A157" s="228" t="str">
        <f t="shared" si="29"/>
        <v>ТМЦ</v>
      </c>
      <c r="B157" s="117" t="str">
        <f t="shared" si="29"/>
        <v>Да</v>
      </c>
      <c r="C157" s="13"/>
      <c r="D157" s="8">
        <f t="shared" si="1"/>
        <v>6</v>
      </c>
      <c r="E157" s="166">
        <f>IF(D156=D155,IF(AND(B157=Данные!$B$7,NOT(ISBLANK(C157)),OR(A157=$A$1,A157=Данные!$C$9)),E156+1,E156),IF(AND(B157=Данные!$B$7,NOT(ISBLANK(C157)),OR(A157=$A$1,A157=Данные!$C$9)),1,0))</f>
        <v>5</v>
      </c>
      <c r="F157" s="138" t="str">
        <f t="shared" si="27"/>
        <v>6.5</v>
      </c>
      <c r="G157" s="14" t="s">
        <v>180</v>
      </c>
      <c r="H157" s="17" t="s">
        <v>41</v>
      </c>
      <c r="I157" s="17" t="s">
        <v>33</v>
      </c>
      <c r="J157" s="7"/>
    </row>
    <row r="158" spans="1:13" ht="33.75">
      <c r="A158" s="228" t="str">
        <f t="shared" si="29"/>
        <v>ТМЦ</v>
      </c>
      <c r="B158" s="117" t="str">
        <f t="shared" si="29"/>
        <v>Да</v>
      </c>
      <c r="C158" s="13"/>
      <c r="D158" s="8">
        <f t="shared" si="1"/>
        <v>6</v>
      </c>
      <c r="E158" s="166">
        <f>IF(D157=D156,IF(AND(B158=Данные!$B$7,NOT(ISBLANK(C158)),OR(A158=$A$1,A158=Данные!$C$9)),E157+1,E157),IF(AND(B158=Данные!$B$7,NOT(ISBLANK(C158)),OR(A158=$A$1,A158=Данные!$C$9)),1,0))</f>
        <v>5</v>
      </c>
      <c r="F158" s="138" t="str">
        <f t="shared" si="27"/>
        <v>6.5</v>
      </c>
      <c r="G158" s="14" t="s">
        <v>181</v>
      </c>
      <c r="H158" s="17" t="s">
        <v>41</v>
      </c>
      <c r="I158" s="17" t="s">
        <v>33</v>
      </c>
      <c r="J158" s="7"/>
    </row>
    <row r="159" spans="1:13" ht="33.75">
      <c r="A159" s="228" t="str">
        <f t="shared" si="29"/>
        <v>ТМЦ</v>
      </c>
      <c r="B159" s="117" t="str">
        <f t="shared" si="29"/>
        <v>Да</v>
      </c>
      <c r="C159" s="13"/>
      <c r="D159" s="8">
        <f t="shared" si="1"/>
        <v>6</v>
      </c>
      <c r="E159" s="166">
        <f>IF(D158=D157,IF(AND(B159=Данные!$B$7,NOT(ISBLANK(C159)),OR(A159=$A$1,A159=Данные!$C$9)),E158+1,E158),IF(AND(B159=Данные!$B$7,NOT(ISBLANK(C159)),OR(A159=$A$1,A159=Данные!$C$9)),1,0))</f>
        <v>5</v>
      </c>
      <c r="F159" s="138" t="str">
        <f t="shared" si="27"/>
        <v>6.5</v>
      </c>
      <c r="G159" s="14" t="s">
        <v>182</v>
      </c>
      <c r="H159" s="17" t="s">
        <v>41</v>
      </c>
      <c r="I159" s="17" t="s">
        <v>33</v>
      </c>
      <c r="J159" s="7"/>
    </row>
    <row r="160" spans="1:13" ht="22.5">
      <c r="A160" s="228" t="str">
        <f t="shared" si="29"/>
        <v>ТМЦ</v>
      </c>
      <c r="B160" s="117" t="str">
        <f t="shared" si="29"/>
        <v>Да</v>
      </c>
      <c r="C160" s="13"/>
      <c r="D160" s="8">
        <f t="shared" si="1"/>
        <v>6</v>
      </c>
      <c r="E160" s="166">
        <f>IF(D159=D158,IF(AND(B160=Данные!$B$7,NOT(ISBLANK(C160)),OR(A160=$A$1,A160=Данные!$C$9)),E159+1,E159),IF(AND(B160=Данные!$B$7,NOT(ISBLANK(C160)),OR(A160=$A$1,A160=Данные!$C$9)),1,0))</f>
        <v>5</v>
      </c>
      <c r="F160" s="138" t="str">
        <f t="shared" si="27"/>
        <v>6.5</v>
      </c>
      <c r="G160" s="14" t="s">
        <v>183</v>
      </c>
      <c r="H160" s="17" t="s">
        <v>24</v>
      </c>
      <c r="I160" s="17" t="s">
        <v>34</v>
      </c>
      <c r="J160" s="7"/>
    </row>
    <row r="161" spans="1:10">
      <c r="A161" s="228" t="str">
        <f t="shared" si="29"/>
        <v>ТМЦ</v>
      </c>
      <c r="B161" s="117" t="str">
        <f t="shared" si="29"/>
        <v>Да</v>
      </c>
      <c r="C161" s="13"/>
      <c r="D161" s="8">
        <f t="shared" si="1"/>
        <v>6</v>
      </c>
      <c r="E161" s="166">
        <f>IF(D160=D159,IF(AND(B161=Данные!$B$7,NOT(ISBLANK(C161)),OR(A161=$A$1,A161=Данные!$C$9)),E160+1,E160),IF(AND(B161=Данные!$B$7,NOT(ISBLANK(C161)),OR(A161=$A$1,A161=Данные!$C$9)),1,0))</f>
        <v>5</v>
      </c>
      <c r="F161" s="138" t="str">
        <f t="shared" si="27"/>
        <v/>
      </c>
      <c r="G161" s="7"/>
      <c r="H161" s="14"/>
      <c r="I161" s="15" t="s">
        <v>141</v>
      </c>
      <c r="J161" s="7"/>
    </row>
    <row r="162" spans="1:10">
      <c r="A162" s="228" t="str">
        <f t="shared" si="29"/>
        <v>ТМЦ</v>
      </c>
      <c r="B162" s="117" t="str">
        <f t="shared" si="29"/>
        <v>Да</v>
      </c>
      <c r="C162" s="13"/>
      <c r="D162" s="8">
        <f t="shared" si="1"/>
        <v>6</v>
      </c>
      <c r="E162" s="166">
        <f>IF(D161=D160,IF(AND(B162=Данные!$B$7,NOT(ISBLANK(C162)),OR(A162=$A$1,A162=Данные!$C$9)),E161+1,E161),IF(AND(B162=Данные!$B$7,NOT(ISBLANK(C162)),OR(A162=$A$1,A162=Данные!$C$9)),1,0))</f>
        <v>5</v>
      </c>
      <c r="F162" s="138" t="str">
        <f t="shared" si="27"/>
        <v/>
      </c>
      <c r="G162" s="7"/>
      <c r="H162" s="14"/>
      <c r="I162" s="15" t="s">
        <v>142</v>
      </c>
      <c r="J162" s="7"/>
    </row>
    <row r="163" spans="1:10">
      <c r="A163" s="227" t="s">
        <v>150</v>
      </c>
      <c r="B163" s="7"/>
      <c r="C163" s="138"/>
      <c r="D163" s="9">
        <f>D162+1</f>
        <v>7</v>
      </c>
      <c r="E163" s="166">
        <f>IF(D162=D161,IF(AND(B163=Данные!$B$7,NOT(ISBLANK(C163)),OR(A163=$A$1,A163=Данные!$C$9)),E162+1,E162),IF(AND(B163=Данные!$B$7,NOT(ISBLANK(C163)),OR(A163=$A$1,A163=Данные!$C$9)),1,0))</f>
        <v>5</v>
      </c>
      <c r="F163" s="138">
        <f>IF(D163=D162,IF(ISBLANK(G163),"",CONCATENATE(D163,".",E163)),D163)</f>
        <v>7</v>
      </c>
      <c r="G163" s="16" t="s">
        <v>107</v>
      </c>
      <c r="H163" s="16"/>
      <c r="I163" s="16"/>
      <c r="J163" s="7"/>
    </row>
    <row r="164" spans="1:10" ht="22.5">
      <c r="A164" s="14" t="s">
        <v>150</v>
      </c>
      <c r="B164" s="7" t="s">
        <v>8</v>
      </c>
      <c r="C164" s="14" t="s">
        <v>45</v>
      </c>
      <c r="D164" s="10">
        <f t="shared" si="1"/>
        <v>7</v>
      </c>
      <c r="E164" s="166">
        <f>IF(D163=D162,IF(AND(B164=Данные!$B$7,NOT(ISBLANK(C164)),OR(A164=$A$1,A164=Данные!$C$9)),E163+1,E163),IF(AND(B164=Данные!$B$7,NOT(ISBLANK(C164)),OR(A164=$A$1,A164=Данные!$C$9)),1,0))</f>
        <v>1</v>
      </c>
      <c r="F164" s="138" t="str">
        <f>IF(D164=D163,IF(ISBLANK(G164),"",CONCATENATE(D164,".",E164)),D164)</f>
        <v>7.1</v>
      </c>
      <c r="G164" s="17" t="s">
        <v>39</v>
      </c>
      <c r="H164" s="17" t="s">
        <v>24</v>
      </c>
      <c r="I164" s="17" t="s">
        <v>28</v>
      </c>
      <c r="J164" s="7"/>
    </row>
    <row r="165" spans="1:10" ht="13.9" customHeight="1">
      <c r="A165" s="228" t="str">
        <f t="shared" ref="A165:B169" si="30">A164</f>
        <v>общее</v>
      </c>
      <c r="B165" s="117" t="str">
        <f t="shared" si="30"/>
        <v>Да</v>
      </c>
      <c r="C165" s="13"/>
      <c r="D165" s="8">
        <f t="shared" si="1"/>
        <v>7</v>
      </c>
      <c r="E165" s="166">
        <f>IF(D164=D163,IF(AND(B165=Данные!$B$7,NOT(ISBLANK(C165)),OR(A165=$A$1,A165=Данные!$C$9)),E164+1,E164),IF(AND(B165=Данные!$B$7,NOT(ISBLANK(C165)),OR(A165=$A$1,A165=Данные!$C$9)),1,0))</f>
        <v>1</v>
      </c>
      <c r="F165" s="138" t="str">
        <f t="shared" si="27"/>
        <v/>
      </c>
      <c r="G165" s="7"/>
      <c r="H165" s="14"/>
      <c r="I165" s="15" t="s">
        <v>199</v>
      </c>
      <c r="J165" s="7"/>
    </row>
    <row r="166" spans="1:10" ht="13.9" customHeight="1">
      <c r="A166" s="228" t="str">
        <f t="shared" si="30"/>
        <v>общее</v>
      </c>
      <c r="B166" s="117" t="str">
        <f t="shared" si="30"/>
        <v>Да</v>
      </c>
      <c r="C166" s="13"/>
      <c r="D166" s="8">
        <f t="shared" si="1"/>
        <v>7</v>
      </c>
      <c r="E166" s="166">
        <f>IF(D165=D164,IF(AND(B166=Данные!$B$7,NOT(ISBLANK(C166)),OR(A166=$A$1,A166=Данные!$C$9)),E165+1,E165),IF(AND(B166=Данные!$B$7,NOT(ISBLANK(C166)),OR(A166=$A$1,A166=Данные!$C$9)),1,0))</f>
        <v>1</v>
      </c>
      <c r="F166" s="138" t="str">
        <f>IF(D166=D165,IF(ISBLANK(G166),"",CONCATENATE(D166,".",E166)),D166)</f>
        <v/>
      </c>
      <c r="G166" s="7"/>
      <c r="H166" s="14"/>
      <c r="I166" s="15" t="s">
        <v>53</v>
      </c>
      <c r="J166" s="7"/>
    </row>
    <row r="167" spans="1:10" ht="13.9" customHeight="1">
      <c r="A167" s="228" t="str">
        <f t="shared" si="30"/>
        <v>общее</v>
      </c>
      <c r="B167" s="117" t="str">
        <f t="shared" si="30"/>
        <v>Да</v>
      </c>
      <c r="C167" s="13"/>
      <c r="D167" s="8">
        <f t="shared" si="1"/>
        <v>7</v>
      </c>
      <c r="E167" s="166">
        <f>IF(D166=D165,IF(AND(B167=Данные!$B$7,NOT(ISBLANK(C167)),OR(A167=$A$1,A167=Данные!$C$9)),E166+1,E166),IF(AND(B167=Данные!$B$7,NOT(ISBLANK(C167)),OR(A167=$A$1,A167=Данные!$C$9)),1,0))</f>
        <v>1</v>
      </c>
      <c r="F167" s="138" t="str">
        <f t="shared" si="27"/>
        <v/>
      </c>
      <c r="G167" s="7"/>
      <c r="H167" s="14"/>
      <c r="I167" s="15" t="s">
        <v>4</v>
      </c>
      <c r="J167" s="7"/>
    </row>
    <row r="168" spans="1:10" ht="13.9" customHeight="1">
      <c r="A168" s="228" t="str">
        <f t="shared" si="30"/>
        <v>общее</v>
      </c>
      <c r="B168" s="117" t="str">
        <f t="shared" si="30"/>
        <v>Да</v>
      </c>
      <c r="C168" s="13"/>
      <c r="D168" s="8">
        <f t="shared" si="1"/>
        <v>7</v>
      </c>
      <c r="E168" s="166">
        <f>IF(D167=D166,IF(AND(B168=Данные!$B$7,NOT(ISBLANK(C168)),OR(A168=$A$1,A168=Данные!$C$9)),E167+1,E167),IF(AND(B168=Данные!$B$7,NOT(ISBLANK(C168)),OR(A168=$A$1,A168=Данные!$C$9)),1,0))</f>
        <v>1</v>
      </c>
      <c r="F168" s="138" t="str">
        <f t="shared" si="27"/>
        <v/>
      </c>
      <c r="G168" s="7"/>
      <c r="H168" s="14"/>
      <c r="I168" s="15" t="s">
        <v>5</v>
      </c>
      <c r="J168" s="7"/>
    </row>
    <row r="169" spans="1:10" ht="13.9" customHeight="1">
      <c r="A169" s="228" t="str">
        <f t="shared" si="30"/>
        <v>общее</v>
      </c>
      <c r="B169" s="117" t="str">
        <f t="shared" si="30"/>
        <v>Да</v>
      </c>
      <c r="C169" s="13"/>
      <c r="D169" s="8">
        <f t="shared" si="1"/>
        <v>7</v>
      </c>
      <c r="E169" s="166">
        <f>IF(D168=D167,IF(AND(B169=Данные!$B$7,NOT(ISBLANK(C169)),OR(A169=$A$1,A169=Данные!$C$9)),E168+1,E168),IF(AND(B169=Данные!$B$7,NOT(ISBLANK(C169)),OR(A169=$A$1,A169=Данные!$C$9)),1,0))</f>
        <v>1</v>
      </c>
      <c r="F169" s="138" t="str">
        <f t="shared" si="27"/>
        <v/>
      </c>
      <c r="G169" s="7"/>
      <c r="H169" s="14"/>
      <c r="I169" s="15" t="s">
        <v>6</v>
      </c>
      <c r="J169" s="7"/>
    </row>
    <row r="170" spans="1:10" ht="22.5">
      <c r="A170" s="14" t="s">
        <v>297</v>
      </c>
      <c r="B170" s="7" t="s">
        <v>9</v>
      </c>
      <c r="C170" s="14" t="s">
        <v>45</v>
      </c>
      <c r="D170" s="10">
        <f t="shared" si="1"/>
        <v>7</v>
      </c>
      <c r="E170" s="166">
        <f>IF(D169=D168,IF(AND(B170=Данные!$B$7,NOT(ISBLANK(C170)),OR(A170=$A$1,A170=Данные!$C$9)),E169+1,E169),IF(AND(B170=Данные!$B$7,NOT(ISBLANK(C170)),OR(A170=$A$1,A170=Данные!$C$9)),1,0))</f>
        <v>1</v>
      </c>
      <c r="F170" s="138" t="str">
        <f t="shared" si="2"/>
        <v>7.1</v>
      </c>
      <c r="G170" s="17" t="s">
        <v>88</v>
      </c>
      <c r="H170" s="17" t="s">
        <v>24</v>
      </c>
      <c r="I170" s="17" t="s">
        <v>89</v>
      </c>
      <c r="J170" s="7"/>
    </row>
    <row r="171" spans="1:10" ht="22.5">
      <c r="A171" s="228" t="str">
        <f>A170</f>
        <v>Услуги/работы</v>
      </c>
      <c r="B171" s="117" t="str">
        <f>B170</f>
        <v>Нет</v>
      </c>
      <c r="C171" s="13"/>
      <c r="D171" s="8">
        <f t="shared" si="1"/>
        <v>7</v>
      </c>
      <c r="E171" s="166">
        <f>IF(D170=D169,IF(AND(B171=Данные!$B$7,NOT(ISBLANK(C171)),OR(A171=$A$1,A171=Данные!$C$9)),E170+1,E170),IF(AND(B171=Данные!$B$7,NOT(ISBLANK(C171)),OR(A171=$A$1,A171=Данные!$C$9)),1,0))</f>
        <v>1</v>
      </c>
      <c r="F171" s="138" t="str">
        <f t="shared" si="2"/>
        <v/>
      </c>
      <c r="G171" s="15"/>
      <c r="H171" s="14"/>
      <c r="I171" s="15" t="s">
        <v>8</v>
      </c>
      <c r="J171" s="7"/>
    </row>
    <row r="172" spans="1:10" ht="22.5">
      <c r="A172" s="228" t="str">
        <f>A171</f>
        <v>Услуги/работы</v>
      </c>
      <c r="B172" s="117" t="str">
        <f>B171</f>
        <v>Нет</v>
      </c>
      <c r="C172" s="13"/>
      <c r="D172" s="8">
        <f t="shared" si="1"/>
        <v>7</v>
      </c>
      <c r="E172" s="166">
        <f>IF(D171=D170,IF(AND(B172=Данные!$B$7,NOT(ISBLANK(C172)),OR(A172=$A$1,A172=Данные!$C$9)),E171+1,E171),IF(AND(B172=Данные!$B$7,NOT(ISBLANK(C172)),OR(A172=$A$1,A172=Данные!$C$9)),1,0))</f>
        <v>1</v>
      </c>
      <c r="F172" s="138" t="str">
        <f t="shared" si="2"/>
        <v/>
      </c>
      <c r="G172" s="15"/>
      <c r="H172" s="14"/>
      <c r="I172" s="15" t="s">
        <v>9</v>
      </c>
      <c r="J172" s="7"/>
    </row>
    <row r="173" spans="1:10" ht="78.75">
      <c r="A173" s="14" t="s">
        <v>150</v>
      </c>
      <c r="B173" s="7" t="s">
        <v>8</v>
      </c>
      <c r="C173" s="14" t="s">
        <v>45</v>
      </c>
      <c r="D173" s="10">
        <f t="shared" si="1"/>
        <v>7</v>
      </c>
      <c r="E173" s="166">
        <f>IF(D172=D171,IF(AND(B173=Данные!$B$7,NOT(ISBLANK(C173)),OR(A173=$A$1,A173=Данные!$C$9)),E172+1,E172),IF(AND(B173=Данные!$B$7,NOT(ISBLANK(C173)),OR(A173=$A$1,A173=Данные!$C$9)),1,0))</f>
        <v>2</v>
      </c>
      <c r="F173" s="138" t="str">
        <f t="shared" si="2"/>
        <v>7.2</v>
      </c>
      <c r="G173" s="17" t="s">
        <v>20</v>
      </c>
      <c r="H173" s="17" t="s">
        <v>214</v>
      </c>
      <c r="I173" s="17" t="s">
        <v>35</v>
      </c>
      <c r="J173" s="22">
        <v>10</v>
      </c>
    </row>
    <row r="174" spans="1:10">
      <c r="A174" s="228" t="str">
        <f>A173</f>
        <v>общее</v>
      </c>
      <c r="B174" s="117" t="str">
        <f>B173</f>
        <v>Да</v>
      </c>
      <c r="C174" s="13"/>
      <c r="D174" s="8">
        <f t="shared" si="1"/>
        <v>7</v>
      </c>
      <c r="E174" s="166">
        <f>IF(D173=D172,IF(AND(B174=Данные!$B$7,NOT(ISBLANK(C174)),OR(A174=$A$1,A174=Данные!$C$9)),E173+1,E173),IF(AND(B174=Данные!$B$7,NOT(ISBLANK(C174)),OR(A174=$A$1,A174=Данные!$C$9)),1,0))</f>
        <v>2</v>
      </c>
      <c r="F174" s="138" t="str">
        <f t="shared" si="2"/>
        <v/>
      </c>
      <c r="G174" s="15"/>
      <c r="H174" s="14"/>
      <c r="I174" s="15" t="str">
        <f>"менее "&amp;J173&amp;" чел."</f>
        <v>менее 10 чел.</v>
      </c>
      <c r="J174" s="7"/>
    </row>
    <row r="175" spans="1:10">
      <c r="A175" s="228" t="str">
        <f>A174</f>
        <v>общее</v>
      </c>
      <c r="B175" s="117" t="str">
        <f>B174</f>
        <v>Да</v>
      </c>
      <c r="C175" s="13"/>
      <c r="D175" s="8">
        <f t="shared" si="1"/>
        <v>7</v>
      </c>
      <c r="E175" s="166">
        <f>IF(D174=D173,IF(AND(B175=Данные!$B$7,NOT(ISBLANK(C175)),OR(A175=$A$1,A175=Данные!$C$9)),E174+1,E174),IF(AND(B175=Данные!$B$7,NOT(ISBLANK(C175)),OR(A175=$A$1,A175=Данные!$C$9)),1,0))</f>
        <v>2</v>
      </c>
      <c r="F175" s="138" t="str">
        <f t="shared" si="2"/>
        <v/>
      </c>
      <c r="G175" s="15"/>
      <c r="H175" s="14"/>
      <c r="I175" s="15" t="str">
        <f>J173&amp;" или более чел."</f>
        <v>10 или более чел.</v>
      </c>
      <c r="J175" s="7"/>
    </row>
    <row r="176" spans="1:10" ht="123.75">
      <c r="A176" s="14" t="s">
        <v>150</v>
      </c>
      <c r="B176" s="7" t="s">
        <v>9</v>
      </c>
      <c r="C176" s="14" t="s">
        <v>45</v>
      </c>
      <c r="D176" s="10">
        <f t="shared" si="1"/>
        <v>7</v>
      </c>
      <c r="E176" s="166">
        <f>IF(D175=D174,IF(AND(B176=Данные!$B$7,NOT(ISBLANK(C176)),OR(A176=$A$1,A176=Данные!$C$9)),E175+1,E175),IF(AND(B176=Данные!$B$7,NOT(ISBLANK(C176)),OR(A176=$A$1,A176=Данные!$C$9)),1,0))</f>
        <v>2</v>
      </c>
      <c r="F176" s="138" t="str">
        <f t="shared" si="2"/>
        <v>7.2</v>
      </c>
      <c r="G176" s="17" t="s">
        <v>209</v>
      </c>
      <c r="H176" s="17" t="s">
        <v>136</v>
      </c>
      <c r="I176" s="17" t="s">
        <v>36</v>
      </c>
      <c r="J176" s="22">
        <v>8</v>
      </c>
    </row>
    <row r="177" spans="1:10">
      <c r="A177" s="228" t="str">
        <f>A176</f>
        <v>общее</v>
      </c>
      <c r="B177" s="117" t="str">
        <f>B176</f>
        <v>Нет</v>
      </c>
      <c r="C177" s="13"/>
      <c r="D177" s="8">
        <f t="shared" si="1"/>
        <v>7</v>
      </c>
      <c r="E177" s="166">
        <f>IF(D176=D175,IF(AND(B177=Данные!$B$7,NOT(ISBLANK(C177)),OR(A177=$A$1,A177=Данные!$C$9)),E176+1,E176),IF(AND(B177=Данные!$B$7,NOT(ISBLANK(C177)),OR(A177=$A$1,A177=Данные!$C$9)),1,0))</f>
        <v>2</v>
      </c>
      <c r="F177" s="138">
        <f t="shared" ref="F177" si="31">IF(D177=D151,IF(ISBLANK(G177),"",CONCATENATE(D177,".",E177)),D177)</f>
        <v>7</v>
      </c>
      <c r="G177" s="15"/>
      <c r="H177" s="14"/>
      <c r="I177" s="15" t="str">
        <f>"менее "&amp;J176&amp;" чел."</f>
        <v>менее 8 чел.</v>
      </c>
      <c r="J177" s="7"/>
    </row>
    <row r="178" spans="1:10">
      <c r="A178" s="228" t="str">
        <f>A177</f>
        <v>общее</v>
      </c>
      <c r="B178" s="117" t="str">
        <f>B177</f>
        <v>Нет</v>
      </c>
      <c r="C178" s="13"/>
      <c r="D178" s="8">
        <f t="shared" si="1"/>
        <v>7</v>
      </c>
      <c r="E178" s="166">
        <f>IF(D177=D176,IF(AND(B178=Данные!$B$7,NOT(ISBLANK(C178)),OR(A178=$A$1,A178=Данные!$C$9)),E177+1,E177),IF(AND(B178=Данные!$B$7,NOT(ISBLANK(C178)),OR(A178=$A$1,A178=Данные!$C$9)),1,0))</f>
        <v>2</v>
      </c>
      <c r="F178" s="138" t="str">
        <f t="shared" si="2"/>
        <v/>
      </c>
      <c r="G178" s="15"/>
      <c r="H178" s="14"/>
      <c r="I178" s="15" t="str">
        <f>J176&amp;" или более чел."</f>
        <v>8 или более чел.</v>
      </c>
      <c r="J178" s="7"/>
    </row>
    <row r="179" spans="1:10" ht="135">
      <c r="A179" s="14" t="s">
        <v>150</v>
      </c>
      <c r="B179" s="7" t="s">
        <v>9</v>
      </c>
      <c r="C179" s="14" t="s">
        <v>45</v>
      </c>
      <c r="D179" s="10">
        <f t="shared" si="1"/>
        <v>7</v>
      </c>
      <c r="E179" s="166">
        <f>IF(D178=D177,IF(AND(B179=Данные!$B$7,NOT(ISBLANK(C179)),OR(A179=$A$1,A179=Данные!$C$9)),E178+1,E178),IF(AND(B179=Данные!$B$7,NOT(ISBLANK(C179)),OR(A179=$A$1,A179=Данные!$C$9)),1,0))</f>
        <v>2</v>
      </c>
      <c r="F179" s="138" t="str">
        <f t="shared" si="2"/>
        <v>7.2</v>
      </c>
      <c r="G179" s="17" t="s">
        <v>210</v>
      </c>
      <c r="H179" s="17" t="s">
        <v>215</v>
      </c>
      <c r="I179" s="17" t="s">
        <v>37</v>
      </c>
      <c r="J179" s="22">
        <v>2</v>
      </c>
    </row>
    <row r="180" spans="1:10">
      <c r="A180" s="228" t="str">
        <f>A179</f>
        <v>общее</v>
      </c>
      <c r="B180" s="117" t="str">
        <f>B179</f>
        <v>Нет</v>
      </c>
      <c r="C180" s="13"/>
      <c r="D180" s="8">
        <f t="shared" si="1"/>
        <v>7</v>
      </c>
      <c r="E180" s="166">
        <f>IF(D179=D178,IF(AND(B180=Данные!$B$7,NOT(ISBLANK(C180)),OR(A180=$A$1,A180=Данные!$C$9)),E179+1,E179),IF(AND(B180=Данные!$B$7,NOT(ISBLANK(C180)),OR(A180=$A$1,A180=Данные!$C$9)),1,0))</f>
        <v>2</v>
      </c>
      <c r="F180" s="138" t="str">
        <f t="shared" si="2"/>
        <v/>
      </c>
      <c r="G180" s="15"/>
      <c r="H180" s="14"/>
      <c r="I180" s="15" t="str">
        <f>"менее "&amp;J179&amp;" чел."</f>
        <v>менее 2 чел.</v>
      </c>
      <c r="J180" s="7"/>
    </row>
    <row r="181" spans="1:10">
      <c r="A181" s="228" t="str">
        <f>A180</f>
        <v>общее</v>
      </c>
      <c r="B181" s="117" t="str">
        <f>B180</f>
        <v>Нет</v>
      </c>
      <c r="C181" s="13"/>
      <c r="D181" s="8">
        <f t="shared" si="1"/>
        <v>7</v>
      </c>
      <c r="E181" s="166">
        <f>IF(D180=D179,IF(AND(B181=Данные!$B$7,NOT(ISBLANK(C181)),OR(A181=$A$1,A181=Данные!$C$9)),E180+1,E180),IF(AND(B181=Данные!$B$7,NOT(ISBLANK(C181)),OR(A181=$A$1,A181=Данные!$C$9)),1,0))</f>
        <v>2</v>
      </c>
      <c r="F181" s="138" t="str">
        <f t="shared" si="2"/>
        <v/>
      </c>
      <c r="G181" s="15"/>
      <c r="H181" s="14"/>
      <c r="I181" s="15" t="str">
        <f>J179&amp;" или более чел."</f>
        <v>2 или более чел.</v>
      </c>
      <c r="J181" s="7"/>
    </row>
    <row r="182" spans="1:10" ht="112.5">
      <c r="A182" s="14" t="s">
        <v>150</v>
      </c>
      <c r="B182" s="7" t="s">
        <v>9</v>
      </c>
      <c r="C182" s="14" t="s">
        <v>45</v>
      </c>
      <c r="D182" s="10">
        <f t="shared" si="1"/>
        <v>7</v>
      </c>
      <c r="E182" s="166">
        <f>IF(D181=D180,IF(AND(B182=Данные!$B$7,NOT(ISBLANK(C182)),OR(A182=$A$1,A182=Данные!$C$9)),E181+1,E181),IF(AND(B182=Данные!$B$7,NOT(ISBLANK(C182)),OR(A182=$A$1,A182=Данные!$C$9)),1,0))</f>
        <v>2</v>
      </c>
      <c r="F182" s="138" t="str">
        <f t="shared" si="2"/>
        <v>7.2</v>
      </c>
      <c r="G182" s="17" t="s">
        <v>211</v>
      </c>
      <c r="H182" s="17" t="s">
        <v>216</v>
      </c>
      <c r="I182" s="17" t="s">
        <v>38</v>
      </c>
      <c r="J182" s="22">
        <v>4</v>
      </c>
    </row>
    <row r="183" spans="1:10">
      <c r="A183" s="228" t="str">
        <f>A182</f>
        <v>общее</v>
      </c>
      <c r="B183" s="117" t="str">
        <f>B182</f>
        <v>Нет</v>
      </c>
      <c r="C183" s="13"/>
      <c r="D183" s="8">
        <f t="shared" si="1"/>
        <v>7</v>
      </c>
      <c r="E183" s="166">
        <f>IF(D182=D181,IF(AND(B183=Данные!$B$7,NOT(ISBLANK(C183)),OR(A183=$A$1,A183=Данные!$C$9)),E182+1,E182),IF(AND(B183=Данные!$B$7,NOT(ISBLANK(C183)),OR(A183=$A$1,A183=Данные!$C$9)),1,0))</f>
        <v>2</v>
      </c>
      <c r="F183" s="138" t="str">
        <f t="shared" si="2"/>
        <v/>
      </c>
      <c r="G183" s="15"/>
      <c r="H183" s="14"/>
      <c r="I183" s="15" t="str">
        <f>"менее "&amp;J182&amp;" чел."</f>
        <v>менее 4 чел.</v>
      </c>
      <c r="J183" s="7"/>
    </row>
    <row r="184" spans="1:10">
      <c r="A184" s="228" t="str">
        <f>A183</f>
        <v>общее</v>
      </c>
      <c r="B184" s="117" t="str">
        <f>B183</f>
        <v>Нет</v>
      </c>
      <c r="C184" s="13"/>
      <c r="D184" s="8">
        <f t="shared" si="1"/>
        <v>7</v>
      </c>
      <c r="E184" s="166">
        <f>IF(D183=D182,IF(AND(B184=Данные!$B$7,NOT(ISBLANK(C184)),OR(A184=$A$1,A184=Данные!$C$9)),E183+1,E183),IF(AND(B184=Данные!$B$7,NOT(ISBLANK(C184)),OR(A184=$A$1,A184=Данные!$C$9)),1,0))</f>
        <v>2</v>
      </c>
      <c r="F184" s="138" t="str">
        <f t="shared" si="2"/>
        <v/>
      </c>
      <c r="G184" s="15"/>
      <c r="H184" s="14"/>
      <c r="I184" s="15" t="str">
        <f>J182&amp;" или более чел."</f>
        <v>4 или более чел.</v>
      </c>
      <c r="J184" s="7"/>
    </row>
    <row r="185" spans="1:10" ht="112.5">
      <c r="A185" s="14" t="s">
        <v>150</v>
      </c>
      <c r="B185" s="7" t="s">
        <v>9</v>
      </c>
      <c r="C185" s="14" t="s">
        <v>45</v>
      </c>
      <c r="D185" s="10">
        <f t="shared" si="1"/>
        <v>7</v>
      </c>
      <c r="E185" s="166">
        <f>IF(D184=D183,IF(AND(B185=Данные!$B$7,NOT(ISBLANK(C185)),OR(A185=$A$1,A185=Данные!$C$9)),E184+1,E184),IF(AND(B185=Данные!$B$7,NOT(ISBLANK(C185)),OR(A185=$A$1,A185=Данные!$C$9)),1,0))</f>
        <v>2</v>
      </c>
      <c r="F185" s="138" t="str">
        <f t="shared" ref="F185:F278" si="32">IF(D185=D184,IF(ISBLANK(G185),"",CONCATENATE(D185,".",E185)),D185)</f>
        <v>7.2</v>
      </c>
      <c r="G185" s="17" t="s">
        <v>212</v>
      </c>
      <c r="H185" s="17" t="s">
        <v>217</v>
      </c>
      <c r="I185" s="17" t="s">
        <v>29</v>
      </c>
      <c r="J185" s="22">
        <v>8</v>
      </c>
    </row>
    <row r="186" spans="1:10">
      <c r="A186" s="228" t="str">
        <f>A185</f>
        <v>общее</v>
      </c>
      <c r="B186" s="117" t="str">
        <f>B185</f>
        <v>Нет</v>
      </c>
      <c r="C186" s="13"/>
      <c r="D186" s="8">
        <f t="shared" si="1"/>
        <v>7</v>
      </c>
      <c r="E186" s="166">
        <f>IF(D185=D184,IF(AND(B186=Данные!$B$7,NOT(ISBLANK(C186)),OR(A186=$A$1,A186=Данные!$C$9)),E185+1,E185),IF(AND(B186=Данные!$B$7,NOT(ISBLANK(C186)),OR(A186=$A$1,A186=Данные!$C$9)),1,0))</f>
        <v>2</v>
      </c>
      <c r="F186" s="138" t="str">
        <f t="shared" si="32"/>
        <v/>
      </c>
      <c r="G186" s="15"/>
      <c r="H186" s="14"/>
      <c r="I186" s="15" t="str">
        <f>"менее "&amp;J185&amp;" ед."</f>
        <v>менее 8 ед.</v>
      </c>
      <c r="J186" s="7"/>
    </row>
    <row r="187" spans="1:10">
      <c r="A187" s="228" t="str">
        <f>A186</f>
        <v>общее</v>
      </c>
      <c r="B187" s="117" t="str">
        <f>B186</f>
        <v>Нет</v>
      </c>
      <c r="C187" s="13"/>
      <c r="D187" s="8">
        <f t="shared" ref="D187:D280" si="33">D186</f>
        <v>7</v>
      </c>
      <c r="E187" s="166">
        <f>IF(D186=D185,IF(AND(B187=Данные!$B$7,NOT(ISBLANK(C187)),OR(A187=$A$1,A187=Данные!$C$9)),E186+1,E186),IF(AND(B187=Данные!$B$7,NOT(ISBLANK(C187)),OR(A187=$A$1,A187=Данные!$C$9)),1,0))</f>
        <v>2</v>
      </c>
      <c r="F187" s="138" t="str">
        <f t="shared" si="32"/>
        <v/>
      </c>
      <c r="G187" s="15"/>
      <c r="H187" s="14"/>
      <c r="I187" s="15" t="str">
        <f>J185&amp;" или более ед."</f>
        <v>8 или более ед.</v>
      </c>
      <c r="J187" s="7"/>
    </row>
    <row r="188" spans="1:10" ht="112.5">
      <c r="A188" s="14" t="s">
        <v>150</v>
      </c>
      <c r="B188" s="7" t="s">
        <v>9</v>
      </c>
      <c r="C188" s="14" t="s">
        <v>45</v>
      </c>
      <c r="D188" s="10">
        <f t="shared" si="33"/>
        <v>7</v>
      </c>
      <c r="E188" s="166">
        <f>IF(D187=D186,IF(AND(B188=Данные!$B$7,NOT(ISBLANK(C188)),OR(A188=$A$1,A188=Данные!$C$9)),E187+1,E187),IF(AND(B188=Данные!$B$7,NOT(ISBLANK(C188)),OR(A188=$A$1,A188=Данные!$C$9)),1,0))</f>
        <v>2</v>
      </c>
      <c r="F188" s="138" t="str">
        <f t="shared" si="32"/>
        <v>7.2</v>
      </c>
      <c r="G188" s="17" t="s">
        <v>213</v>
      </c>
      <c r="H188" s="17" t="s">
        <v>218</v>
      </c>
      <c r="I188" s="17" t="s">
        <v>40</v>
      </c>
      <c r="J188" s="7"/>
    </row>
    <row r="189" spans="1:10">
      <c r="A189" s="228" t="str">
        <f>A188</f>
        <v>общее</v>
      </c>
      <c r="B189" s="117" t="str">
        <f>B188</f>
        <v>Нет</v>
      </c>
      <c r="C189" s="13"/>
      <c r="D189" s="8">
        <f t="shared" si="33"/>
        <v>7</v>
      </c>
      <c r="E189" s="166">
        <f>IF(D188=D187,IF(AND(B189=Данные!$B$7,NOT(ISBLANK(C189)),OR(A189=$A$1,A189=Данные!$C$9)),E188+1,E188),IF(AND(B189=Данные!$B$7,NOT(ISBLANK(C189)),OR(A189=$A$1,A189=Данные!$C$9)),1,0))</f>
        <v>2</v>
      </c>
      <c r="F189" s="138" t="str">
        <f t="shared" si="32"/>
        <v/>
      </c>
      <c r="G189" s="7"/>
      <c r="H189" s="14"/>
      <c r="I189" s="15" t="s">
        <v>8</v>
      </c>
      <c r="J189" s="7"/>
    </row>
    <row r="190" spans="1:10">
      <c r="A190" s="228" t="str">
        <f>A189</f>
        <v>общее</v>
      </c>
      <c r="B190" s="117" t="str">
        <f>B189</f>
        <v>Нет</v>
      </c>
      <c r="C190" s="13"/>
      <c r="D190" s="8">
        <f t="shared" si="33"/>
        <v>7</v>
      </c>
      <c r="E190" s="166">
        <f>IF(D189=D188,IF(AND(B190=Данные!$B$7,NOT(ISBLANK(C190)),OR(A190=$A$1,A190=Данные!$C$9)),E189+1,E189),IF(AND(B190=Данные!$B$7,NOT(ISBLANK(C190)),OR(A190=$A$1,A190=Данные!$C$9)),1,0))</f>
        <v>2</v>
      </c>
      <c r="F190" s="138" t="str">
        <f t="shared" si="32"/>
        <v/>
      </c>
      <c r="G190" s="7"/>
      <c r="H190" s="14"/>
      <c r="I190" s="15" t="s">
        <v>9</v>
      </c>
      <c r="J190" s="7"/>
    </row>
    <row r="191" spans="1:10" ht="13.9" customHeight="1">
      <c r="A191" s="227" t="s">
        <v>150</v>
      </c>
      <c r="B191" s="7"/>
      <c r="C191" s="138"/>
      <c r="D191" s="9">
        <f>D190+1</f>
        <v>8</v>
      </c>
      <c r="E191" s="166">
        <f>IF(D190=D189,IF(AND(B191=Данные!$B$7,NOT(ISBLANK(C191)),OR(A191=$A$1,A191=Данные!$C$9)),E190+1,E190),IF(AND(B191=Данные!$B$7,NOT(ISBLANK(C191)),OR(A191=$A$1,A191=Данные!$C$9)),1,0))</f>
        <v>2</v>
      </c>
      <c r="F191" s="138">
        <f>IF(D191=D190,IF(ISBLANK(G191),"",CONCATENATE(D191,".",E191)),D191)</f>
        <v>8</v>
      </c>
      <c r="G191" s="16" t="s">
        <v>1</v>
      </c>
      <c r="H191" s="16"/>
      <c r="I191" s="16"/>
      <c r="J191" s="7"/>
    </row>
    <row r="192" spans="1:10" ht="22.5">
      <c r="A192" s="14" t="s">
        <v>150</v>
      </c>
      <c r="B192" s="7" t="s">
        <v>8</v>
      </c>
      <c r="C192" s="14" t="s">
        <v>45</v>
      </c>
      <c r="D192" s="10">
        <f>D191</f>
        <v>8</v>
      </c>
      <c r="E192" s="166">
        <f>IF(D191=D190,IF(AND(B192=Данные!$B$7,NOT(ISBLANK(C192)),OR(A192=$A$1,A192=Данные!$C$9)),E191+1,E191),IF(AND(B192=Данные!$B$7,NOT(ISBLANK(C192)),OR(A192=$A$1,A192=Данные!$C$9)),1,0))</f>
        <v>1</v>
      </c>
      <c r="F192" s="138" t="str">
        <f t="shared" si="32"/>
        <v>8.1</v>
      </c>
      <c r="G192" s="11" t="s">
        <v>2</v>
      </c>
      <c r="H192" s="11" t="s">
        <v>24</v>
      </c>
      <c r="I192" s="11" t="s">
        <v>30</v>
      </c>
      <c r="J192" s="7"/>
    </row>
    <row r="193" spans="1:10" ht="13.9" customHeight="1">
      <c r="A193" s="228" t="str">
        <f t="shared" ref="A193:B196" si="34">A192</f>
        <v>общее</v>
      </c>
      <c r="B193" s="117" t="str">
        <f t="shared" si="34"/>
        <v>Да</v>
      </c>
      <c r="C193" s="13"/>
      <c r="D193" s="8">
        <f t="shared" si="33"/>
        <v>8</v>
      </c>
      <c r="E193" s="166">
        <f>IF(D192=D191,IF(AND(B193=Данные!$B$7,NOT(ISBLANK(C193)),OR(A193=$A$1,A193=Данные!$C$9)),E192+1,E192),IF(AND(B193=Данные!$B$7,NOT(ISBLANK(C193)),OR(A193=$A$1,A193=Данные!$C$9)),1,0))</f>
        <v>1</v>
      </c>
      <c r="F193" s="138" t="str">
        <f t="shared" si="32"/>
        <v/>
      </c>
      <c r="G193" s="7"/>
      <c r="H193" s="14"/>
      <c r="I193" s="15" t="s">
        <v>53</v>
      </c>
      <c r="J193" s="7"/>
    </row>
    <row r="194" spans="1:10" ht="13.9" customHeight="1">
      <c r="A194" s="228" t="str">
        <f t="shared" si="34"/>
        <v>общее</v>
      </c>
      <c r="B194" s="117" t="str">
        <f t="shared" si="34"/>
        <v>Да</v>
      </c>
      <c r="C194" s="13"/>
      <c r="D194" s="8">
        <f t="shared" si="33"/>
        <v>8</v>
      </c>
      <c r="E194" s="166">
        <f>IF(D193=D192,IF(AND(B194=Данные!$B$7,NOT(ISBLANK(C194)),OR(A194=$A$1,A194=Данные!$C$9)),E193+1,E193),IF(AND(B194=Данные!$B$7,NOT(ISBLANK(C194)),OR(A194=$A$1,A194=Данные!$C$9)),1,0))</f>
        <v>1</v>
      </c>
      <c r="F194" s="138" t="str">
        <f t="shared" si="32"/>
        <v/>
      </c>
      <c r="G194" s="7"/>
      <c r="H194" s="14"/>
      <c r="I194" s="15" t="s">
        <v>4</v>
      </c>
      <c r="J194" s="7"/>
    </row>
    <row r="195" spans="1:10" ht="13.9" customHeight="1">
      <c r="A195" s="228" t="str">
        <f t="shared" si="34"/>
        <v>общее</v>
      </c>
      <c r="B195" s="117" t="str">
        <f t="shared" si="34"/>
        <v>Да</v>
      </c>
      <c r="C195" s="13"/>
      <c r="D195" s="8">
        <f t="shared" si="33"/>
        <v>8</v>
      </c>
      <c r="E195" s="166">
        <f>IF(D194=D193,IF(AND(B195=Данные!$B$7,NOT(ISBLANK(C195)),OR(A195=$A$1,A195=Данные!$C$9)),E194+1,E194),IF(AND(B195=Данные!$B$7,NOT(ISBLANK(C195)),OR(A195=$A$1,A195=Данные!$C$9)),1,0))</f>
        <v>1</v>
      </c>
      <c r="F195" s="138" t="str">
        <f t="shared" si="32"/>
        <v/>
      </c>
      <c r="G195" s="7"/>
      <c r="H195" s="14"/>
      <c r="I195" s="15" t="s">
        <v>5</v>
      </c>
      <c r="J195" s="7"/>
    </row>
    <row r="196" spans="1:10" ht="13.9" customHeight="1">
      <c r="A196" s="228" t="str">
        <f t="shared" si="34"/>
        <v>общее</v>
      </c>
      <c r="B196" s="117" t="str">
        <f t="shared" si="34"/>
        <v>Да</v>
      </c>
      <c r="C196" s="13"/>
      <c r="D196" s="8">
        <f t="shared" si="33"/>
        <v>8</v>
      </c>
      <c r="E196" s="166">
        <f>IF(D195=D194,IF(AND(B196=Данные!$B$7,NOT(ISBLANK(C196)),OR(A196=$A$1,A196=Данные!$C$9)),E195+1,E195),IF(AND(B196=Данные!$B$7,NOT(ISBLANK(C196)),OR(A196=$A$1,A196=Данные!$C$9)),1,0))</f>
        <v>1</v>
      </c>
      <c r="F196" s="138" t="str">
        <f t="shared" si="32"/>
        <v/>
      </c>
      <c r="G196" s="7"/>
      <c r="H196" s="14"/>
      <c r="I196" s="15" t="s">
        <v>6</v>
      </c>
      <c r="J196" s="7"/>
    </row>
    <row r="197" spans="1:10" ht="22.5">
      <c r="A197" s="14" t="s">
        <v>150</v>
      </c>
      <c r="B197" s="7" t="s">
        <v>8</v>
      </c>
      <c r="C197" s="14" t="s">
        <v>45</v>
      </c>
      <c r="D197" s="10">
        <f t="shared" si="33"/>
        <v>8</v>
      </c>
      <c r="E197" s="166">
        <f>IF(D196=D195,IF(AND(B197=Данные!$B$7,NOT(ISBLANK(C197)),OR(A197=$A$1,A197=Данные!$C$9)),E196+1,E196),IF(AND(B197=Данные!$B$7,NOT(ISBLANK(C197)),OR(A197=$A$1,A197=Данные!$C$9)),1,0))</f>
        <v>2</v>
      </c>
      <c r="F197" s="138" t="str">
        <f t="shared" si="32"/>
        <v>8.2</v>
      </c>
      <c r="G197" s="11" t="s">
        <v>3</v>
      </c>
      <c r="H197" s="11" t="s">
        <v>24</v>
      </c>
      <c r="I197" s="11" t="s">
        <v>30</v>
      </c>
      <c r="J197" s="7"/>
    </row>
    <row r="198" spans="1:10" ht="13.9" customHeight="1">
      <c r="A198" s="228" t="str">
        <f t="shared" ref="A198:B201" si="35">A197</f>
        <v>общее</v>
      </c>
      <c r="B198" s="117" t="str">
        <f t="shared" si="35"/>
        <v>Да</v>
      </c>
      <c r="C198" s="13"/>
      <c r="D198" s="8">
        <f t="shared" si="33"/>
        <v>8</v>
      </c>
      <c r="E198" s="166">
        <f>IF(D197=D196,IF(AND(B198=Данные!$B$7,NOT(ISBLANK(C198)),OR(A198=$A$1,A198=Данные!$C$9)),E197+1,E197),IF(AND(B198=Данные!$B$7,NOT(ISBLANK(C198)),OR(A198=$A$1,A198=Данные!$C$9)),1,0))</f>
        <v>2</v>
      </c>
      <c r="F198" s="138" t="str">
        <f t="shared" si="32"/>
        <v/>
      </c>
      <c r="G198" s="7"/>
      <c r="H198" s="14"/>
      <c r="I198" s="15" t="s">
        <v>53</v>
      </c>
      <c r="J198" s="7"/>
    </row>
    <row r="199" spans="1:10" ht="13.9" customHeight="1">
      <c r="A199" s="228" t="str">
        <f t="shared" si="35"/>
        <v>общее</v>
      </c>
      <c r="B199" s="117" t="str">
        <f t="shared" si="35"/>
        <v>Да</v>
      </c>
      <c r="C199" s="13"/>
      <c r="D199" s="8">
        <f t="shared" si="33"/>
        <v>8</v>
      </c>
      <c r="E199" s="166">
        <f>IF(D198=D197,IF(AND(B199=Данные!$B$7,NOT(ISBLANK(C199)),OR(A199=$A$1,A199=Данные!$C$9)),E198+1,E198),IF(AND(B199=Данные!$B$7,NOT(ISBLANK(C199)),OR(A199=$A$1,A199=Данные!$C$9)),1,0))</f>
        <v>2</v>
      </c>
      <c r="F199" s="138" t="str">
        <f t="shared" si="32"/>
        <v/>
      </c>
      <c r="G199" s="7"/>
      <c r="H199" s="14"/>
      <c r="I199" s="15" t="s">
        <v>4</v>
      </c>
      <c r="J199" s="7"/>
    </row>
    <row r="200" spans="1:10" ht="13.9" customHeight="1">
      <c r="A200" s="228" t="str">
        <f t="shared" si="35"/>
        <v>общее</v>
      </c>
      <c r="B200" s="117" t="str">
        <f t="shared" si="35"/>
        <v>Да</v>
      </c>
      <c r="C200" s="13"/>
      <c r="D200" s="8">
        <f t="shared" si="33"/>
        <v>8</v>
      </c>
      <c r="E200" s="166">
        <f>IF(D199=D198,IF(AND(B200=Данные!$B$7,NOT(ISBLANK(C200)),OR(A200=$A$1,A200=Данные!$C$9)),E199+1,E199),IF(AND(B200=Данные!$B$7,NOT(ISBLANK(C200)),OR(A200=$A$1,A200=Данные!$C$9)),1,0))</f>
        <v>2</v>
      </c>
      <c r="F200" s="138" t="str">
        <f t="shared" si="32"/>
        <v/>
      </c>
      <c r="G200" s="7"/>
      <c r="H200" s="14"/>
      <c r="I200" s="15" t="s">
        <v>5</v>
      </c>
      <c r="J200" s="7"/>
    </row>
    <row r="201" spans="1:10" ht="13.9" customHeight="1">
      <c r="A201" s="228" t="str">
        <f t="shared" si="35"/>
        <v>общее</v>
      </c>
      <c r="B201" s="117" t="str">
        <f t="shared" si="35"/>
        <v>Да</v>
      </c>
      <c r="C201" s="13"/>
      <c r="D201" s="8">
        <f t="shared" si="33"/>
        <v>8</v>
      </c>
      <c r="E201" s="166">
        <f>IF(D200=D199,IF(AND(B201=Данные!$B$7,NOT(ISBLANK(C201)),OR(A201=$A$1,A201=Данные!$C$9)),E200+1,E200),IF(AND(B201=Данные!$B$7,NOT(ISBLANK(C201)),OR(A201=$A$1,A201=Данные!$C$9)),1,0))</f>
        <v>2</v>
      </c>
      <c r="F201" s="138" t="str">
        <f t="shared" si="32"/>
        <v/>
      </c>
      <c r="G201" s="7"/>
      <c r="H201" s="14"/>
      <c r="I201" s="15" t="s">
        <v>6</v>
      </c>
      <c r="J201" s="7"/>
    </row>
    <row r="202" spans="1:10" ht="22.5">
      <c r="A202" s="14" t="s">
        <v>297</v>
      </c>
      <c r="B202" s="7" t="s">
        <v>9</v>
      </c>
      <c r="C202" s="14" t="s">
        <v>45</v>
      </c>
      <c r="D202" s="10">
        <f t="shared" si="33"/>
        <v>8</v>
      </c>
      <c r="E202" s="166">
        <f>IF(D201=D200,IF(AND(B202=Данные!$B$7,NOT(ISBLANK(C202)),OR(A202=$A$1,A202=Данные!$C$9)),E201+1,E201),IF(AND(B202=Данные!$B$7,NOT(ISBLANK(C202)),OR(A202=$A$1,A202=Данные!$C$9)),1,0))</f>
        <v>2</v>
      </c>
      <c r="F202" s="138" t="str">
        <f t="shared" si="32"/>
        <v>8.2</v>
      </c>
      <c r="G202" s="17" t="s">
        <v>80</v>
      </c>
      <c r="H202" s="11" t="s">
        <v>24</v>
      </c>
      <c r="I202" s="11" t="s">
        <v>30</v>
      </c>
      <c r="J202" s="7"/>
    </row>
    <row r="203" spans="1:10" ht="13.9" customHeight="1">
      <c r="A203" s="228" t="str">
        <f t="shared" ref="A203:B206" si="36">A202</f>
        <v>Услуги/работы</v>
      </c>
      <c r="B203" s="117" t="str">
        <f t="shared" si="36"/>
        <v>Нет</v>
      </c>
      <c r="C203" s="13"/>
      <c r="D203" s="8">
        <f t="shared" si="33"/>
        <v>8</v>
      </c>
      <c r="E203" s="166">
        <f>IF(D202=D201,IF(AND(B203=Данные!$B$7,NOT(ISBLANK(C203)),OR(A203=$A$1,A203=Данные!$C$9)),E202+1,E202),IF(AND(B203=Данные!$B$7,NOT(ISBLANK(C203)),OR(A203=$A$1,A203=Данные!$C$9)),1,0))</f>
        <v>2</v>
      </c>
      <c r="F203" s="138" t="str">
        <f t="shared" si="32"/>
        <v/>
      </c>
      <c r="G203" s="7"/>
      <c r="H203" s="14"/>
      <c r="I203" s="15" t="s">
        <v>90</v>
      </c>
      <c r="J203" s="7"/>
    </row>
    <row r="204" spans="1:10" ht="13.9" customHeight="1">
      <c r="A204" s="228" t="str">
        <f t="shared" si="36"/>
        <v>Услуги/работы</v>
      </c>
      <c r="B204" s="117" t="str">
        <f t="shared" si="36"/>
        <v>Нет</v>
      </c>
      <c r="C204" s="13"/>
      <c r="D204" s="8">
        <f t="shared" si="33"/>
        <v>8</v>
      </c>
      <c r="E204" s="166">
        <f>IF(D203=D202,IF(AND(B204=Данные!$B$7,NOT(ISBLANK(C204)),OR(A204=$A$1,A204=Данные!$C$9)),E203+1,E203),IF(AND(B204=Данные!$B$7,NOT(ISBLANK(C204)),OR(A204=$A$1,A204=Данные!$C$9)),1,0))</f>
        <v>2</v>
      </c>
      <c r="F204" s="138" t="str">
        <f t="shared" si="32"/>
        <v/>
      </c>
      <c r="G204" s="7"/>
      <c r="H204" s="14"/>
      <c r="I204" s="15" t="s">
        <v>91</v>
      </c>
      <c r="J204" s="7"/>
    </row>
    <row r="205" spans="1:10" ht="13.9" customHeight="1">
      <c r="A205" s="228" t="str">
        <f t="shared" si="36"/>
        <v>Услуги/работы</v>
      </c>
      <c r="B205" s="117" t="str">
        <f t="shared" si="36"/>
        <v>Нет</v>
      </c>
      <c r="C205" s="13"/>
      <c r="D205" s="8">
        <f t="shared" si="33"/>
        <v>8</v>
      </c>
      <c r="E205" s="166">
        <f>IF(D204=D203,IF(AND(B205=Данные!$B$7,NOT(ISBLANK(C205)),OR(A205=$A$1,A205=Данные!$C$9)),E204+1,E204),IF(AND(B205=Данные!$B$7,NOT(ISBLANK(C205)),OR(A205=$A$1,A205=Данные!$C$9)),1,0))</f>
        <v>2</v>
      </c>
      <c r="F205" s="138" t="str">
        <f t="shared" si="32"/>
        <v/>
      </c>
      <c r="G205" s="7"/>
      <c r="H205" s="14"/>
      <c r="I205" s="15" t="s">
        <v>92</v>
      </c>
      <c r="J205" s="7"/>
    </row>
    <row r="206" spans="1:10" ht="13.9" customHeight="1">
      <c r="A206" s="228" t="str">
        <f t="shared" si="36"/>
        <v>Услуги/работы</v>
      </c>
      <c r="B206" s="117" t="str">
        <f t="shared" si="36"/>
        <v>Нет</v>
      </c>
      <c r="C206" s="13"/>
      <c r="D206" s="8">
        <f t="shared" si="33"/>
        <v>8</v>
      </c>
      <c r="E206" s="166">
        <f>IF(D205=D204,IF(AND(B206=Данные!$B$7,NOT(ISBLANK(C206)),OR(A206=$A$1,A206=Данные!$C$9)),E205+1,E205),IF(AND(B206=Данные!$B$7,NOT(ISBLANK(C206)),OR(A206=$A$1,A206=Данные!$C$9)),1,0))</f>
        <v>2</v>
      </c>
      <c r="F206" s="138" t="str">
        <f t="shared" si="32"/>
        <v/>
      </c>
      <c r="G206" s="7"/>
      <c r="H206" s="14"/>
      <c r="I206" s="15" t="s">
        <v>93</v>
      </c>
      <c r="J206" s="7"/>
    </row>
    <row r="207" spans="1:10" ht="22.5">
      <c r="A207" s="14" t="s">
        <v>297</v>
      </c>
      <c r="B207" s="7" t="s">
        <v>9</v>
      </c>
      <c r="C207" s="14" t="s">
        <v>45</v>
      </c>
      <c r="D207" s="10">
        <f t="shared" si="33"/>
        <v>8</v>
      </c>
      <c r="E207" s="166">
        <f>IF(D206=D205,IF(AND(B207=Данные!$B$7,NOT(ISBLANK(C207)),OR(A207=$A$1,A207=Данные!$C$9)),E206+1,E206),IF(AND(B207=Данные!$B$7,NOT(ISBLANK(C207)),OR(A207=$A$1,A207=Данные!$C$9)),1,0))</f>
        <v>2</v>
      </c>
      <c r="F207" s="138" t="str">
        <f t="shared" si="32"/>
        <v>8.2</v>
      </c>
      <c r="G207" s="17" t="s">
        <v>81</v>
      </c>
      <c r="H207" s="11" t="s">
        <v>24</v>
      </c>
      <c r="I207" s="11" t="s">
        <v>30</v>
      </c>
      <c r="J207" s="7"/>
    </row>
    <row r="208" spans="1:10" ht="13.9" customHeight="1">
      <c r="A208" s="228" t="str">
        <f t="shared" ref="A208:B211" si="37">A207</f>
        <v>Услуги/работы</v>
      </c>
      <c r="B208" s="117" t="str">
        <f t="shared" si="37"/>
        <v>Нет</v>
      </c>
      <c r="C208" s="13"/>
      <c r="D208" s="8">
        <f t="shared" si="33"/>
        <v>8</v>
      </c>
      <c r="E208" s="166">
        <f>IF(D207=D206,IF(AND(B208=Данные!$B$7,NOT(ISBLANK(C208)),OR(A208=$A$1,A208=Данные!$C$9)),E207+1,E207),IF(AND(B208=Данные!$B$7,NOT(ISBLANK(C208)),OR(A208=$A$1,A208=Данные!$C$9)),1,0))</f>
        <v>2</v>
      </c>
      <c r="F208" s="138" t="str">
        <f t="shared" si="32"/>
        <v/>
      </c>
      <c r="G208" s="7"/>
      <c r="H208" s="14"/>
      <c r="I208" s="15" t="s">
        <v>53</v>
      </c>
      <c r="J208" s="7"/>
    </row>
    <row r="209" spans="1:13" ht="13.9" customHeight="1">
      <c r="A209" s="228" t="str">
        <f t="shared" si="37"/>
        <v>Услуги/работы</v>
      </c>
      <c r="B209" s="117" t="str">
        <f t="shared" si="37"/>
        <v>Нет</v>
      </c>
      <c r="C209" s="13"/>
      <c r="D209" s="8">
        <f t="shared" si="33"/>
        <v>8</v>
      </c>
      <c r="E209" s="166">
        <f>IF(D208=D207,IF(AND(B209=Данные!$B$7,NOT(ISBLANK(C209)),OR(A209=$A$1,A209=Данные!$C$9)),E208+1,E208),IF(AND(B209=Данные!$B$7,NOT(ISBLANK(C209)),OR(A209=$A$1,A209=Данные!$C$9)),1,0))</f>
        <v>2</v>
      </c>
      <c r="F209" s="138" t="str">
        <f t="shared" si="32"/>
        <v/>
      </c>
      <c r="G209" s="7"/>
      <c r="H209" s="14"/>
      <c r="I209" s="15" t="s">
        <v>4</v>
      </c>
      <c r="J209" s="7"/>
    </row>
    <row r="210" spans="1:13" ht="13.9" customHeight="1">
      <c r="A210" s="228" t="str">
        <f t="shared" si="37"/>
        <v>Услуги/работы</v>
      </c>
      <c r="B210" s="117" t="str">
        <f t="shared" si="37"/>
        <v>Нет</v>
      </c>
      <c r="C210" s="13"/>
      <c r="D210" s="8">
        <f t="shared" si="33"/>
        <v>8</v>
      </c>
      <c r="E210" s="166">
        <f>IF(D209=D208,IF(AND(B210=Данные!$B$7,NOT(ISBLANK(C210)),OR(A210=$A$1,A210=Данные!$C$9)),E209+1,E209),IF(AND(B210=Данные!$B$7,NOT(ISBLANK(C210)),OR(A210=$A$1,A210=Данные!$C$9)),1,0))</f>
        <v>2</v>
      </c>
      <c r="F210" s="138" t="str">
        <f t="shared" si="32"/>
        <v/>
      </c>
      <c r="G210" s="7"/>
      <c r="H210" s="14"/>
      <c r="I210" s="15" t="s">
        <v>5</v>
      </c>
      <c r="J210" s="7"/>
    </row>
    <row r="211" spans="1:13" ht="13.9" customHeight="1">
      <c r="A211" s="228" t="str">
        <f t="shared" si="37"/>
        <v>Услуги/работы</v>
      </c>
      <c r="B211" s="117" t="str">
        <f t="shared" si="37"/>
        <v>Нет</v>
      </c>
      <c r="C211" s="13"/>
      <c r="D211" s="8">
        <f t="shared" si="33"/>
        <v>8</v>
      </c>
      <c r="E211" s="166">
        <f>IF(D210=D209,IF(AND(B211=Данные!$B$7,NOT(ISBLANK(C211)),OR(A211=$A$1,A211=Данные!$C$9)),E210+1,E210),IF(AND(B211=Данные!$B$7,NOT(ISBLANK(C211)),OR(A211=$A$1,A211=Данные!$C$9)),1,0))</f>
        <v>2</v>
      </c>
      <c r="F211" s="138" t="str">
        <f t="shared" si="32"/>
        <v/>
      </c>
      <c r="G211" s="7"/>
      <c r="H211" s="14"/>
      <c r="I211" s="15" t="s">
        <v>6</v>
      </c>
      <c r="J211" s="7"/>
    </row>
    <row r="212" spans="1:13" ht="56.25">
      <c r="A212" s="14" t="s">
        <v>297</v>
      </c>
      <c r="B212" s="7" t="s">
        <v>9</v>
      </c>
      <c r="C212" s="14" t="s">
        <v>45</v>
      </c>
      <c r="D212" s="10">
        <f t="shared" si="33"/>
        <v>8</v>
      </c>
      <c r="E212" s="166">
        <f>IF(D211=D210,IF(AND(B212=Данные!$B$7,NOT(ISBLANK(C212)),OR(A212=$A$1,A212=Данные!$C$9)),E211+1,E211),IF(AND(B212=Данные!$B$7,NOT(ISBLANK(C212)),OR(A212=$A$1,A212=Данные!$C$9)),1,0))</f>
        <v>2</v>
      </c>
      <c r="F212" s="138" t="str">
        <f t="shared" si="32"/>
        <v>8.2</v>
      </c>
      <c r="G212" s="17" t="s">
        <v>102</v>
      </c>
      <c r="H212" s="11" t="s">
        <v>224</v>
      </c>
      <c r="I212" s="11" t="s">
        <v>30</v>
      </c>
      <c r="J212" s="7"/>
    </row>
    <row r="213" spans="1:13" ht="13.9" customHeight="1">
      <c r="A213" s="228" t="str">
        <f>A212</f>
        <v>Услуги/работы</v>
      </c>
      <c r="B213" s="117" t="str">
        <f>B212</f>
        <v>Нет</v>
      </c>
      <c r="C213" s="13"/>
      <c r="D213" s="8">
        <f t="shared" si="33"/>
        <v>8</v>
      </c>
      <c r="E213" s="166">
        <f>IF(D212=D211,IF(AND(B213=Данные!$B$7,NOT(ISBLANK(C213)),OR(A213=$A$1,A213=Данные!$C$9)),E212+1,E212),IF(AND(B213=Данные!$B$7,NOT(ISBLANK(C213)),OR(A213=$A$1,A213=Данные!$C$9)),1,0))</f>
        <v>2</v>
      </c>
      <c r="F213" s="138" t="str">
        <f t="shared" si="32"/>
        <v/>
      </c>
      <c r="G213" s="7"/>
      <c r="H213" s="14"/>
      <c r="I213" s="15" t="s">
        <v>105</v>
      </c>
      <c r="J213" s="7"/>
    </row>
    <row r="214" spans="1:13" ht="21.6" customHeight="1">
      <c r="A214" s="228" t="str">
        <f>A213</f>
        <v>Услуги/работы</v>
      </c>
      <c r="B214" s="117" t="str">
        <f>B213</f>
        <v>Нет</v>
      </c>
      <c r="C214" s="13"/>
      <c r="D214" s="8">
        <f t="shared" si="33"/>
        <v>8</v>
      </c>
      <c r="E214" s="166">
        <f>IF(D213=D212,IF(AND(B214=Данные!$B$7,NOT(ISBLANK(C214)),OR(A214=$A$1,A214=Данные!$C$9)),E213+1,E213),IF(AND(B214=Данные!$B$7,NOT(ISBLANK(C214)),OR(A214=$A$1,A214=Данные!$C$9)),1,0))</f>
        <v>2</v>
      </c>
      <c r="F214" s="138" t="str">
        <f t="shared" si="32"/>
        <v/>
      </c>
      <c r="G214" s="7"/>
      <c r="H214" s="14"/>
      <c r="I214" s="15" t="s">
        <v>104</v>
      </c>
      <c r="J214" s="7"/>
    </row>
    <row r="215" spans="1:13" ht="20.25" customHeight="1">
      <c r="A215" s="14" t="s">
        <v>150</v>
      </c>
      <c r="B215" s="7" t="s">
        <v>9</v>
      </c>
      <c r="C215" s="14" t="s">
        <v>45</v>
      </c>
      <c r="D215" s="10">
        <f t="shared" si="33"/>
        <v>8</v>
      </c>
      <c r="E215" s="166">
        <f>IF(D214=D213,IF(AND(B215=Данные!$B$7,NOT(ISBLANK(C215)),OR(A215=$A$1,A215=Данные!$C$9)),E214+1,E214),IF(AND(B215=Данные!$B$7,NOT(ISBLANK(C215)),OR(A215=$A$1,A215=Данные!$C$9)),1,0))</f>
        <v>2</v>
      </c>
      <c r="F215" s="138" t="str">
        <f t="shared" si="32"/>
        <v>8.2</v>
      </c>
      <c r="G215" s="22" t="s">
        <v>145</v>
      </c>
      <c r="H215" s="22"/>
      <c r="I215" s="11"/>
      <c r="J215" s="7"/>
    </row>
    <row r="216" spans="1:13" ht="13.9" customHeight="1">
      <c r="A216" s="228" t="str">
        <f>A215</f>
        <v>общее</v>
      </c>
      <c r="B216" s="117" t="str">
        <f>B215</f>
        <v>Нет</v>
      </c>
      <c r="C216" s="13"/>
      <c r="D216" s="8">
        <f t="shared" si="33"/>
        <v>8</v>
      </c>
      <c r="E216" s="166">
        <f>IF(D215=D214,IF(AND(B216=Данные!$B$7,NOT(ISBLANK(C216)),OR(A216=$A$1,A216=Данные!$C$9)),E215+1,E215),IF(AND(B216=Данные!$B$7,NOT(ISBLANK(C216)),OR(A216=$A$1,A216=Данные!$C$9)),1,0))</f>
        <v>2</v>
      </c>
      <c r="F216" s="138" t="str">
        <f t="shared" si="32"/>
        <v/>
      </c>
      <c r="G216" s="7"/>
      <c r="H216" s="14"/>
      <c r="I216" s="15" t="s">
        <v>8</v>
      </c>
      <c r="J216" s="7"/>
    </row>
    <row r="217" spans="1:13" ht="13.9" customHeight="1">
      <c r="A217" s="228" t="str">
        <f>A216</f>
        <v>общее</v>
      </c>
      <c r="B217" s="117" t="str">
        <f>B216</f>
        <v>Нет</v>
      </c>
      <c r="C217" s="13"/>
      <c r="D217" s="8">
        <f t="shared" si="33"/>
        <v>8</v>
      </c>
      <c r="E217" s="166">
        <f>IF(D216=D215,IF(AND(B217=Данные!$B$7,NOT(ISBLANK(C217)),OR(A217=$A$1,A217=Данные!$C$9)),E216+1,E216),IF(AND(B217=Данные!$B$7,NOT(ISBLANK(C217)),OR(A217=$A$1,A217=Данные!$C$9)),1,0))</f>
        <v>2</v>
      </c>
      <c r="F217" s="138" t="str">
        <f t="shared" si="32"/>
        <v/>
      </c>
      <c r="G217" s="7"/>
      <c r="H217" s="14"/>
      <c r="I217" s="15" t="s">
        <v>9</v>
      </c>
      <c r="J217" s="7"/>
    </row>
    <row r="218" spans="1:13" ht="22.5">
      <c r="A218" s="14" t="s">
        <v>150</v>
      </c>
      <c r="B218" s="7" t="s">
        <v>8</v>
      </c>
      <c r="C218" s="14" t="s">
        <v>45</v>
      </c>
      <c r="D218" s="10">
        <f t="shared" si="33"/>
        <v>8</v>
      </c>
      <c r="E218" s="166">
        <f>IF(D217=D216,IF(AND(B218=Данные!$B$7,NOT(ISBLANK(C218)),OR(A218=$A$1,A218=Данные!$C$9)),E217+1,E217),IF(AND(B218=Данные!$B$7,NOT(ISBLANK(C218)),OR(A218=$A$1,A218=Данные!$C$9)),1,0))</f>
        <v>3</v>
      </c>
      <c r="F218" s="138" t="str">
        <f t="shared" si="32"/>
        <v>8.3</v>
      </c>
      <c r="G218" s="11" t="s">
        <v>12</v>
      </c>
      <c r="H218" s="11" t="s">
        <v>24</v>
      </c>
      <c r="I218" s="11" t="s">
        <v>236</v>
      </c>
      <c r="J218" s="7"/>
    </row>
    <row r="219" spans="1:13" ht="13.9" customHeight="1">
      <c r="A219" s="228" t="str">
        <f t="shared" ref="A219:B222" si="38">A218</f>
        <v>общее</v>
      </c>
      <c r="B219" s="117" t="str">
        <f t="shared" si="38"/>
        <v>Да</v>
      </c>
      <c r="C219" s="13"/>
      <c r="D219" s="8">
        <f t="shared" si="33"/>
        <v>8</v>
      </c>
      <c r="E219" s="166">
        <f>IF(D218=D217,IF(AND(B219=Данные!$B$7,NOT(ISBLANK(C219)),OR(A219=$A$1,A219=Данные!$C$9)),E218+1,E218),IF(AND(B219=Данные!$B$7,NOT(ISBLANK(C219)),OR(A219=$A$1,A219=Данные!$C$9)),1,0))</f>
        <v>3</v>
      </c>
      <c r="F219" s="138" t="str">
        <f t="shared" si="32"/>
        <v/>
      </c>
      <c r="G219" s="7"/>
      <c r="H219" s="14"/>
      <c r="I219" s="15" t="s">
        <v>55</v>
      </c>
      <c r="J219" s="7"/>
    </row>
    <row r="220" spans="1:13" ht="13.9" customHeight="1">
      <c r="A220" s="228" t="str">
        <f t="shared" si="38"/>
        <v>общее</v>
      </c>
      <c r="B220" s="117" t="str">
        <f t="shared" si="38"/>
        <v>Да</v>
      </c>
      <c r="C220" s="13"/>
      <c r="D220" s="8">
        <f t="shared" si="33"/>
        <v>8</v>
      </c>
      <c r="E220" s="166">
        <f>IF(D219=D218,IF(AND(B220=Данные!$B$7,NOT(ISBLANK(C220)),OR(A220=$A$1,A220=Данные!$C$9)),E219+1,E219),IF(AND(B220=Данные!$B$7,NOT(ISBLANK(C220)),OR(A220=$A$1,A220=Данные!$C$9)),1,0))</f>
        <v>3</v>
      </c>
      <c r="F220" s="138" t="str">
        <f t="shared" si="32"/>
        <v/>
      </c>
      <c r="G220" s="7"/>
      <c r="H220" s="14"/>
      <c r="I220" s="15" t="s">
        <v>56</v>
      </c>
      <c r="J220" s="7"/>
    </row>
    <row r="221" spans="1:13" ht="13.9" customHeight="1">
      <c r="A221" s="228" t="str">
        <f t="shared" si="38"/>
        <v>общее</v>
      </c>
      <c r="B221" s="117" t="str">
        <f t="shared" si="38"/>
        <v>Да</v>
      </c>
      <c r="C221" s="13"/>
      <c r="D221" s="8">
        <f t="shared" si="33"/>
        <v>8</v>
      </c>
      <c r="E221" s="166">
        <f>IF(D220=D219,IF(AND(B221=Данные!$B$7,NOT(ISBLANK(C221)),OR(A221=$A$1,A221=Данные!$C$9)),E220+1,E220),IF(AND(B221=Данные!$B$7,NOT(ISBLANK(C221)),OR(A221=$A$1,A221=Данные!$C$9)),1,0))</f>
        <v>3</v>
      </c>
      <c r="F221" s="138" t="str">
        <f t="shared" si="32"/>
        <v/>
      </c>
      <c r="G221" s="7"/>
      <c r="H221" s="14"/>
      <c r="I221" s="15" t="s">
        <v>57</v>
      </c>
      <c r="J221" s="7"/>
    </row>
    <row r="222" spans="1:13" ht="13.9" customHeight="1">
      <c r="A222" s="228" t="str">
        <f t="shared" si="38"/>
        <v>общее</v>
      </c>
      <c r="B222" s="117" t="str">
        <f t="shared" si="38"/>
        <v>Да</v>
      </c>
      <c r="C222" s="13"/>
      <c r="D222" s="8">
        <f t="shared" si="33"/>
        <v>8</v>
      </c>
      <c r="E222" s="166">
        <f>IF(D221=D220,IF(AND(B222=Данные!$B$7,NOT(ISBLANK(C222)),OR(A222=$A$1,A222=Данные!$C$9)),E221+1,E221),IF(AND(B222=Данные!$B$7,NOT(ISBLANK(C222)),OR(A222=$A$1,A222=Данные!$C$9)),1,0))</f>
        <v>3</v>
      </c>
      <c r="F222" s="138" t="str">
        <f t="shared" si="32"/>
        <v/>
      </c>
      <c r="G222" s="7"/>
      <c r="H222" s="14"/>
      <c r="I222" s="15" t="s">
        <v>58</v>
      </c>
      <c r="J222" s="7"/>
    </row>
    <row r="223" spans="1:13" ht="43.5" customHeight="1">
      <c r="A223" s="14" t="s">
        <v>149</v>
      </c>
      <c r="B223" s="7" t="s">
        <v>8</v>
      </c>
      <c r="C223" s="19" t="s">
        <v>45</v>
      </c>
      <c r="D223" s="8">
        <f t="shared" si="33"/>
        <v>8</v>
      </c>
      <c r="E223" s="166">
        <f>IF(D222=D221,IF(AND(B223=Данные!$B$7,NOT(ISBLANK(C223)),OR(A223=$A$1,A223=Данные!$C$9)),E222+1,E222),IF(AND(B223=Данные!$B$7,NOT(ISBLANK(C223)),OR(A223=$A$1,A223=Данные!$C$9)),1,0))</f>
        <v>4</v>
      </c>
      <c r="F223" s="138" t="str">
        <f t="shared" si="32"/>
        <v>8.4</v>
      </c>
      <c r="G223" s="165" t="s">
        <v>157</v>
      </c>
      <c r="H223" s="11" t="s">
        <v>24</v>
      </c>
      <c r="I223" s="18" t="s">
        <v>239</v>
      </c>
      <c r="J223" s="7"/>
      <c r="M223" s="204"/>
    </row>
    <row r="224" spans="1:13" ht="13.9" customHeight="1">
      <c r="A224" s="228" t="str">
        <f t="shared" ref="A224:B226" si="39">A223</f>
        <v>ТМЦ</v>
      </c>
      <c r="B224" s="117" t="str">
        <f t="shared" si="39"/>
        <v>Да</v>
      </c>
      <c r="C224" s="13"/>
      <c r="D224" s="8">
        <f t="shared" si="33"/>
        <v>8</v>
      </c>
      <c r="E224" s="166">
        <f>IF(D223=D222,IF(AND(B224=Данные!$B$7,NOT(ISBLANK(C224)),OR(A224=$A$1,A224=Данные!$C$9)),E223+1,E223),IF(AND(B224=Данные!$B$7,NOT(ISBLANK(C224)),OR(A224=$A$1,A224=Данные!$C$9)),1,0))</f>
        <v>4</v>
      </c>
      <c r="F224" s="138" t="str">
        <f t="shared" si="32"/>
        <v/>
      </c>
      <c r="G224" s="7"/>
      <c r="H224" s="19"/>
      <c r="I224" s="15" t="s">
        <v>250</v>
      </c>
      <c r="J224" s="7"/>
    </row>
    <row r="225" spans="1:10" ht="27.75" customHeight="1">
      <c r="A225" s="228" t="str">
        <f t="shared" si="39"/>
        <v>ТМЦ</v>
      </c>
      <c r="B225" s="117" t="str">
        <f t="shared" si="39"/>
        <v>Да</v>
      </c>
      <c r="C225" s="13"/>
      <c r="D225" s="8">
        <f t="shared" si="33"/>
        <v>8</v>
      </c>
      <c r="E225" s="166">
        <f>IF(D224=D223,IF(AND(B225=Данные!$B$7,NOT(ISBLANK(C225)),OR(A225=$A$1,A225=Данные!$C$9)),E224+1,E224),IF(AND(B225=Данные!$B$7,NOT(ISBLANK(C225)),OR(A225=$A$1,A225=Данные!$C$9)),1,0))</f>
        <v>4</v>
      </c>
      <c r="F225" s="138" t="str">
        <f t="shared" si="32"/>
        <v/>
      </c>
      <c r="G225" s="7"/>
      <c r="H225" s="14"/>
      <c r="I225" s="15" t="s">
        <v>249</v>
      </c>
      <c r="J225" s="7"/>
    </row>
    <row r="226" spans="1:10" ht="13.9" customHeight="1">
      <c r="A226" s="228" t="str">
        <f t="shared" si="39"/>
        <v>ТМЦ</v>
      </c>
      <c r="B226" s="117" t="str">
        <f t="shared" si="39"/>
        <v>Да</v>
      </c>
      <c r="C226" s="13"/>
      <c r="D226" s="8">
        <f t="shared" si="33"/>
        <v>8</v>
      </c>
      <c r="E226" s="166">
        <f>IF(D225=D224,IF(AND(B226=Данные!$B$7,NOT(ISBLANK(C226)),OR(A226=$A$1,A226=Данные!$C$9)),E225+1,E225),IF(AND(B226=Данные!$B$7,NOT(ISBLANK(C226)),OR(A226=$A$1,A226=Данные!$C$9)),1,0))</f>
        <v>4</v>
      </c>
      <c r="F226" s="138" t="str">
        <f t="shared" si="32"/>
        <v/>
      </c>
      <c r="G226" s="7"/>
      <c r="H226" s="14"/>
      <c r="I226" s="15" t="s">
        <v>9</v>
      </c>
      <c r="J226" s="7"/>
    </row>
    <row r="227" spans="1:10" ht="12" customHeight="1">
      <c r="A227" s="227" t="s">
        <v>150</v>
      </c>
      <c r="B227" s="7"/>
      <c r="C227" s="138"/>
      <c r="D227" s="8">
        <f>D226+1</f>
        <v>9</v>
      </c>
      <c r="E227" s="166">
        <f>IF(D226=D225,IF(AND(B227=Данные!$B$7,NOT(ISBLANK(C227)),OR(A227=$A$1,A227=Данные!$C$9)),E226+1,E226),IF(AND(B227=Данные!$B$7,NOT(ISBLANK(C227)),OR(A227=$A$1,A227=Данные!$C$9)),1,0))</f>
        <v>4</v>
      </c>
      <c r="F227" s="138">
        <f t="shared" si="32"/>
        <v>9</v>
      </c>
      <c r="G227" s="16" t="s">
        <v>118</v>
      </c>
      <c r="H227" s="16"/>
      <c r="I227" s="16"/>
      <c r="J227" s="7"/>
    </row>
    <row r="228" spans="1:10" ht="22.5">
      <c r="A228" s="14" t="s">
        <v>150</v>
      </c>
      <c r="B228" s="7" t="s">
        <v>8</v>
      </c>
      <c r="C228" s="14" t="s">
        <v>45</v>
      </c>
      <c r="D228" s="10">
        <f t="shared" si="33"/>
        <v>9</v>
      </c>
      <c r="E228" s="166">
        <f>IF(D227=D226,IF(AND(B228=Данные!$B$7,NOT(ISBLANK(C228)),OR(A228=$A$1,A228=Данные!$C$9)),E227+1,E227),IF(AND(B228=Данные!$B$7,NOT(ISBLANK(C228)),OR(A228=$A$1,A228=Данные!$C$9)),1,0))</f>
        <v>1</v>
      </c>
      <c r="F228" s="138" t="str">
        <f t="shared" si="32"/>
        <v>9.1</v>
      </c>
      <c r="G228" s="11" t="s">
        <v>238</v>
      </c>
      <c r="H228" s="11" t="s">
        <v>24</v>
      </c>
      <c r="I228" s="11" t="s">
        <v>31</v>
      </c>
      <c r="J228" s="7"/>
    </row>
    <row r="229" spans="1:10" ht="13.9" customHeight="1">
      <c r="A229" s="228" t="str">
        <f>A228</f>
        <v>общее</v>
      </c>
      <c r="B229" s="117" t="str">
        <f>B228</f>
        <v>Да</v>
      </c>
      <c r="C229" s="13"/>
      <c r="D229" s="8">
        <f t="shared" si="33"/>
        <v>9</v>
      </c>
      <c r="E229" s="166">
        <f>IF(D228=D227,IF(AND(B229=Данные!$B$7,NOT(ISBLANK(C229)),OR(A229=$A$1,A229=Данные!$C$9)),E228+1,E228),IF(AND(B229=Данные!$B$7,NOT(ISBLANK(C229)),OR(A229=$A$1,A229=Данные!$C$9)),1,0))</f>
        <v>1</v>
      </c>
      <c r="F229" s="138" t="str">
        <f t="shared" si="32"/>
        <v/>
      </c>
      <c r="G229" s="14"/>
      <c r="H229" s="14"/>
      <c r="I229" s="15" t="s">
        <v>8</v>
      </c>
      <c r="J229" s="7"/>
    </row>
    <row r="230" spans="1:10" ht="13.9" customHeight="1">
      <c r="A230" s="228" t="str">
        <f>A229</f>
        <v>общее</v>
      </c>
      <c r="B230" s="117" t="str">
        <f>B229</f>
        <v>Да</v>
      </c>
      <c r="C230" s="13"/>
      <c r="D230" s="8">
        <f t="shared" si="33"/>
        <v>9</v>
      </c>
      <c r="E230" s="166">
        <f>IF(D229=D228,IF(AND(B230=Данные!$B$7,NOT(ISBLANK(C230)),OR(A230=$A$1,A230=Данные!$C$9)),E229+1,E229),IF(AND(B230=Данные!$B$7,NOT(ISBLANK(C230)),OR(A230=$A$1,A230=Данные!$C$9)),1,0))</f>
        <v>1</v>
      </c>
      <c r="F230" s="138" t="str">
        <f t="shared" si="32"/>
        <v/>
      </c>
      <c r="G230" s="14"/>
      <c r="H230" s="14"/>
      <c r="I230" s="15" t="s">
        <v>9</v>
      </c>
      <c r="J230" s="7"/>
    </row>
    <row r="231" spans="1:10" ht="22.5">
      <c r="A231" s="14" t="s">
        <v>150</v>
      </c>
      <c r="B231" s="7" t="s">
        <v>8</v>
      </c>
      <c r="C231" s="14" t="s">
        <v>45</v>
      </c>
      <c r="D231" s="10">
        <f t="shared" si="33"/>
        <v>9</v>
      </c>
      <c r="E231" s="166">
        <f>IF(D230=D229,IF(AND(B231=Данные!$B$7,NOT(ISBLANK(C231)),OR(A231=$A$1,A231=Данные!$C$9)),E230+1,E230),IF(AND(B231=Данные!$B$7,NOT(ISBLANK(C231)),OR(A231=$A$1,A231=Данные!$C$9)),1,0))</f>
        <v>2</v>
      </c>
      <c r="F231" s="138" t="str">
        <f t="shared" si="32"/>
        <v>9.2</v>
      </c>
      <c r="G231" s="11" t="s">
        <v>14</v>
      </c>
      <c r="H231" s="11" t="s">
        <v>24</v>
      </c>
      <c r="I231" s="11" t="s">
        <v>32</v>
      </c>
      <c r="J231" s="7"/>
    </row>
    <row r="232" spans="1:10" ht="13.9" customHeight="1">
      <c r="A232" s="228" t="str">
        <f>A231</f>
        <v>общее</v>
      </c>
      <c r="B232" s="117" t="str">
        <f>B231</f>
        <v>Да</v>
      </c>
      <c r="C232" s="13"/>
      <c r="D232" s="8">
        <f t="shared" si="33"/>
        <v>9</v>
      </c>
      <c r="E232" s="166">
        <f>IF(D231=D230,IF(AND(B232=Данные!$B$7,NOT(ISBLANK(C232)),OR(A232=$A$1,A232=Данные!$C$9)),E231+1,E231),IF(AND(B232=Данные!$B$7,NOT(ISBLANK(C232)),OR(A232=$A$1,A232=Данные!$C$9)),1,0))</f>
        <v>2</v>
      </c>
      <c r="F232" s="138" t="str">
        <f t="shared" si="32"/>
        <v/>
      </c>
      <c r="G232" s="14"/>
      <c r="H232" s="14"/>
      <c r="I232" s="15" t="s">
        <v>8</v>
      </c>
      <c r="J232" s="7"/>
    </row>
    <row r="233" spans="1:10">
      <c r="A233" s="228" t="str">
        <f>A232</f>
        <v>общее</v>
      </c>
      <c r="B233" s="117" t="str">
        <f>B232</f>
        <v>Да</v>
      </c>
      <c r="C233" s="13"/>
      <c r="D233" s="8">
        <f t="shared" si="33"/>
        <v>9</v>
      </c>
      <c r="E233" s="166">
        <f>IF(D232=D231,IF(AND(B233=Данные!$B$7,NOT(ISBLANK(C233)),OR(A233=$A$1,A233=Данные!$C$9)),E232+1,E232),IF(AND(B233=Данные!$B$7,NOT(ISBLANK(C233)),OR(A233=$A$1,A233=Данные!$C$9)),1,0))</f>
        <v>2</v>
      </c>
      <c r="F233" s="138" t="str">
        <f t="shared" si="32"/>
        <v/>
      </c>
      <c r="G233" s="14"/>
      <c r="H233" s="14"/>
      <c r="I233" s="15" t="s">
        <v>9</v>
      </c>
      <c r="J233" s="7"/>
    </row>
    <row r="234" spans="1:10" ht="78.75">
      <c r="A234" s="14" t="s">
        <v>297</v>
      </c>
      <c r="B234" s="7" t="s">
        <v>9</v>
      </c>
      <c r="C234" s="14" t="s">
        <v>45</v>
      </c>
      <c r="D234" s="10">
        <f t="shared" si="33"/>
        <v>9</v>
      </c>
      <c r="E234" s="166">
        <f>IF(D233=D232,IF(AND(B234=Данные!$B$7,NOT(ISBLANK(C234)),OR(A234=$A$1,A234=Данные!$C$9)),E233+1,E233),IF(AND(B234=Данные!$B$7,NOT(ISBLANK(C234)),OR(A234=$A$1,A234=Данные!$C$9)),1,0))</f>
        <v>2</v>
      </c>
      <c r="F234" s="138" t="str">
        <f t="shared" ref="F234:F236" si="40">IF(D234=D233,IF(ISBLANK(G234),"",CONCATENATE(D234,".",E234)),D234)</f>
        <v>9.2</v>
      </c>
      <c r="G234" s="11" t="s">
        <v>203</v>
      </c>
      <c r="H234" s="18" t="s">
        <v>204</v>
      </c>
      <c r="I234" s="11" t="s">
        <v>114</v>
      </c>
      <c r="J234" s="7"/>
    </row>
    <row r="235" spans="1:10" ht="22.5">
      <c r="A235" s="228" t="str">
        <f>A234</f>
        <v>Услуги/работы</v>
      </c>
      <c r="B235" s="117" t="str">
        <f>B234</f>
        <v>Нет</v>
      </c>
      <c r="C235" s="13"/>
      <c r="D235" s="8">
        <f t="shared" si="33"/>
        <v>9</v>
      </c>
      <c r="E235" s="166">
        <f>IF(D234=D233,IF(AND(B235=Данные!$B$7,NOT(ISBLANK(C235)),OR(A235=$A$1,A235=Данные!$C$9)),E234+1,E234),IF(AND(B235=Данные!$B$7,NOT(ISBLANK(C235)),OR(A235=$A$1,A235=Данные!$C$9)),1,0))</f>
        <v>2</v>
      </c>
      <c r="F235" s="138" t="str">
        <f t="shared" si="40"/>
        <v/>
      </c>
      <c r="G235" s="14"/>
      <c r="H235" s="14"/>
      <c r="I235" s="15" t="s">
        <v>8</v>
      </c>
      <c r="J235" s="7"/>
    </row>
    <row r="236" spans="1:10" ht="22.5">
      <c r="A236" s="228" t="str">
        <f>A235</f>
        <v>Услуги/работы</v>
      </c>
      <c r="B236" s="117" t="str">
        <f>B235</f>
        <v>Нет</v>
      </c>
      <c r="C236" s="13"/>
      <c r="D236" s="8">
        <f t="shared" si="33"/>
        <v>9</v>
      </c>
      <c r="E236" s="166">
        <f>IF(D235=D234,IF(AND(B236=Данные!$B$7,NOT(ISBLANK(C236)),OR(A236=$A$1,A236=Данные!$C$9)),E235+1,E235),IF(AND(B236=Данные!$B$7,NOT(ISBLANK(C236)),OR(A236=$A$1,A236=Данные!$C$9)),1,0))</f>
        <v>2</v>
      </c>
      <c r="F236" s="138" t="str">
        <f t="shared" si="40"/>
        <v/>
      </c>
      <c r="G236" s="14"/>
      <c r="H236" s="14"/>
      <c r="I236" s="15" t="s">
        <v>9</v>
      </c>
      <c r="J236" s="7"/>
    </row>
    <row r="237" spans="1:10" ht="33.75">
      <c r="A237" s="14" t="s">
        <v>297</v>
      </c>
      <c r="B237" s="7" t="s">
        <v>9</v>
      </c>
      <c r="C237" s="14" t="s">
        <v>45</v>
      </c>
      <c r="D237" s="10">
        <f t="shared" si="33"/>
        <v>9</v>
      </c>
      <c r="E237" s="166">
        <f>IF(D236=D235,IF(AND(B237=Данные!$B$7,NOT(ISBLANK(C237)),OR(A237=$A$1,A237=Данные!$C$9)),E236+1,E236),IF(AND(B237=Данные!$B$7,NOT(ISBLANK(C237)),OR(A237=$A$1,A237=Данные!$C$9)),1,0))</f>
        <v>2</v>
      </c>
      <c r="F237" s="138" t="str">
        <f t="shared" ref="F237:F243" si="41">IF(D237=D236,IF(ISBLANK(G237),"",CONCATENATE(D237,".",E237)),D237)</f>
        <v>9.2</v>
      </c>
      <c r="G237" s="11" t="s">
        <v>219</v>
      </c>
      <c r="H237" s="11" t="s">
        <v>220</v>
      </c>
      <c r="I237" s="11" t="s">
        <v>114</v>
      </c>
      <c r="J237" s="7"/>
    </row>
    <row r="238" spans="1:10" ht="22.5">
      <c r="A238" s="228" t="str">
        <f>A237</f>
        <v>Услуги/работы</v>
      </c>
      <c r="B238" s="117" t="str">
        <f>B237</f>
        <v>Нет</v>
      </c>
      <c r="C238" s="13"/>
      <c r="D238" s="8">
        <f t="shared" si="33"/>
        <v>9</v>
      </c>
      <c r="E238" s="166">
        <f>IF(D237=D236,IF(AND(B238=Данные!$B$7,NOT(ISBLANK(C238)),OR(A238=$A$1,A238=Данные!$C$9)),E237+1,E237),IF(AND(B238=Данные!$B$7,NOT(ISBLANK(C238)),OR(A238=$A$1,A238=Данные!$C$9)),1,0))</f>
        <v>2</v>
      </c>
      <c r="F238" s="138" t="str">
        <f t="shared" si="41"/>
        <v/>
      </c>
      <c r="G238" s="14"/>
      <c r="H238" s="14"/>
      <c r="I238" s="15" t="s">
        <v>8</v>
      </c>
      <c r="J238" s="7"/>
    </row>
    <row r="239" spans="1:10" ht="22.5">
      <c r="A239" s="228" t="str">
        <f>A238</f>
        <v>Услуги/работы</v>
      </c>
      <c r="B239" s="117" t="str">
        <f>B238</f>
        <v>Нет</v>
      </c>
      <c r="C239" s="13"/>
      <c r="D239" s="8">
        <f t="shared" si="33"/>
        <v>9</v>
      </c>
      <c r="E239" s="166">
        <f>IF(D238=D237,IF(AND(B239=Данные!$B$7,NOT(ISBLANK(C239)),OR(A239=$A$1,A239=Данные!$C$9)),E238+1,E238),IF(AND(B239=Данные!$B$7,NOT(ISBLANK(C239)),OR(A239=$A$1,A239=Данные!$C$9)),1,0))</f>
        <v>2</v>
      </c>
      <c r="F239" s="138" t="str">
        <f t="shared" si="41"/>
        <v/>
      </c>
      <c r="G239" s="14"/>
      <c r="H239" s="14"/>
      <c r="I239" s="15" t="s">
        <v>9</v>
      </c>
      <c r="J239" s="7"/>
    </row>
    <row r="240" spans="1:10" ht="45">
      <c r="A240" s="14" t="s">
        <v>297</v>
      </c>
      <c r="B240" s="7" t="s">
        <v>9</v>
      </c>
      <c r="C240" s="14" t="s">
        <v>45</v>
      </c>
      <c r="D240" s="10">
        <f t="shared" si="33"/>
        <v>9</v>
      </c>
      <c r="E240" s="166">
        <f>IF(D239=D238,IF(AND(B240=Данные!$B$7,NOT(ISBLANK(C240)),OR(A240=$A$1,A240=Данные!$C$9)),E239+1,E239),IF(AND(B240=Данные!$B$7,NOT(ISBLANK(C240)),OR(A240=$A$1,A240=Данные!$C$9)),1,0))</f>
        <v>2</v>
      </c>
      <c r="F240" s="138" t="str">
        <f t="shared" si="41"/>
        <v>9.2</v>
      </c>
      <c r="G240" s="11" t="s">
        <v>233</v>
      </c>
      <c r="H240" s="11" t="s">
        <v>234</v>
      </c>
      <c r="I240" s="22" t="s">
        <v>114</v>
      </c>
      <c r="J240" s="7"/>
    </row>
    <row r="241" spans="1:13" ht="22.5">
      <c r="A241" s="228" t="str">
        <f>A240</f>
        <v>Услуги/работы</v>
      </c>
      <c r="B241" s="117" t="str">
        <f>B240</f>
        <v>Нет</v>
      </c>
      <c r="C241" s="13"/>
      <c r="D241" s="8">
        <f t="shared" si="33"/>
        <v>9</v>
      </c>
      <c r="E241" s="166">
        <f>IF(D240=D239,IF(AND(B241=Данные!$B$7,NOT(ISBLANK(C241)),OR(A241=$A$1,A241=Данные!$C$9)),E240+1,E240),IF(AND(B241=Данные!$B$7,NOT(ISBLANK(C241)),OR(A241=$A$1,A241=Данные!$C$9)),1,0))</f>
        <v>2</v>
      </c>
      <c r="F241" s="138" t="str">
        <f t="shared" si="41"/>
        <v/>
      </c>
      <c r="G241" s="14"/>
      <c r="H241" s="14"/>
      <c r="I241" s="15" t="s">
        <v>8</v>
      </c>
      <c r="J241" s="7"/>
    </row>
    <row r="242" spans="1:13" ht="22.5">
      <c r="A242" s="228" t="str">
        <f>A241</f>
        <v>Услуги/работы</v>
      </c>
      <c r="B242" s="117" t="str">
        <f>B241</f>
        <v>Нет</v>
      </c>
      <c r="C242" s="13"/>
      <c r="D242" s="8">
        <f t="shared" si="33"/>
        <v>9</v>
      </c>
      <c r="E242" s="166">
        <f>IF(D241=D240,IF(AND(B242=Данные!$B$7,NOT(ISBLANK(C242)),OR(A242=$A$1,A242=Данные!$C$9)),E241+1,E241),IF(AND(B242=Данные!$B$7,NOT(ISBLANK(C242)),OR(A242=$A$1,A242=Данные!$C$9)),1,0))</f>
        <v>2</v>
      </c>
      <c r="F242" s="138" t="str">
        <f t="shared" si="41"/>
        <v/>
      </c>
      <c r="G242" s="14"/>
      <c r="H242" s="14"/>
      <c r="I242" s="15" t="s">
        <v>9</v>
      </c>
      <c r="J242" s="7"/>
    </row>
    <row r="243" spans="1:13" ht="45">
      <c r="A243" s="14" t="s">
        <v>149</v>
      </c>
      <c r="B243" s="7" t="s">
        <v>8</v>
      </c>
      <c r="C243" s="14" t="s">
        <v>45</v>
      </c>
      <c r="D243" s="10">
        <f t="shared" si="33"/>
        <v>9</v>
      </c>
      <c r="E243" s="166">
        <f>IF(D242=D241,IF(AND(B243=Данные!$B$7,NOT(ISBLANK(C243)),OR(A243=$A$1,A243=Данные!$C$9)),E242+1,E242),IF(AND(B243=Данные!$B$7,NOT(ISBLANK(C243)),OR(A243=$A$1,A243=Данные!$C$9)),1,0))</f>
        <v>3</v>
      </c>
      <c r="F243" s="138" t="str">
        <f t="shared" si="41"/>
        <v>9.3</v>
      </c>
      <c r="G243" s="11" t="s">
        <v>184</v>
      </c>
      <c r="H243" s="11" t="s">
        <v>185</v>
      </c>
      <c r="I243" s="11" t="s">
        <v>114</v>
      </c>
      <c r="J243" s="7"/>
    </row>
    <row r="244" spans="1:13">
      <c r="A244" s="228" t="str">
        <f>A243</f>
        <v>ТМЦ</v>
      </c>
      <c r="B244" s="117" t="str">
        <f>B243</f>
        <v>Да</v>
      </c>
      <c r="C244" s="13"/>
      <c r="D244" s="10">
        <f t="shared" si="33"/>
        <v>9</v>
      </c>
      <c r="E244" s="166">
        <f>IF(D243=D242,IF(AND(B244=Данные!$B$7,NOT(ISBLANK(C244)),OR(A244=$A$1,A244=Данные!$C$9)),E243+1,E243),IF(AND(B244=Данные!$B$7,NOT(ISBLANK(C244)),OR(A244=$A$1,A244=Данные!$C$9)),1,0))</f>
        <v>3</v>
      </c>
      <c r="F244" s="138" t="str">
        <f t="shared" ref="F244:F268" si="42">IF(D244=D243,IF(ISBLANK(G244),"",CONCATENATE(D244,".",E244)),D244)</f>
        <v/>
      </c>
      <c r="G244" s="14"/>
      <c r="H244" s="14"/>
      <c r="I244" s="15" t="s">
        <v>8</v>
      </c>
      <c r="J244" s="7"/>
    </row>
    <row r="245" spans="1:13">
      <c r="A245" s="228" t="str">
        <f>A244</f>
        <v>ТМЦ</v>
      </c>
      <c r="B245" s="117" t="str">
        <f>B244</f>
        <v>Да</v>
      </c>
      <c r="C245" s="13"/>
      <c r="D245" s="10">
        <f t="shared" si="33"/>
        <v>9</v>
      </c>
      <c r="E245" s="166">
        <f>IF(D244=D243,IF(AND(B245=Данные!$B$7,NOT(ISBLANK(C245)),OR(A245=$A$1,A245=Данные!$C$9)),E244+1,E244),IF(AND(B245=Данные!$B$7,NOT(ISBLANK(C245)),OR(A245=$A$1,A245=Данные!$C$9)),1,0))</f>
        <v>3</v>
      </c>
      <c r="F245" s="138" t="str">
        <f t="shared" si="42"/>
        <v/>
      </c>
      <c r="G245" s="14"/>
      <c r="H245" s="14"/>
      <c r="I245" s="15" t="s">
        <v>9</v>
      </c>
      <c r="J245" s="7"/>
    </row>
    <row r="246" spans="1:13" ht="22.5">
      <c r="A246" s="14" t="s">
        <v>149</v>
      </c>
      <c r="B246" s="7" t="s">
        <v>8</v>
      </c>
      <c r="C246" s="14" t="s">
        <v>45</v>
      </c>
      <c r="D246" s="10">
        <f t="shared" si="33"/>
        <v>9</v>
      </c>
      <c r="E246" s="166">
        <f>IF(D245=D244,IF(AND(B246=Данные!$B$7,NOT(ISBLANK(C246)),OR(A246=$A$1,A246=Данные!$C$9)),E245+1,E245),IF(AND(B246=Данные!$B$7,NOT(ISBLANK(C246)),OR(A246=$A$1,A246=Данные!$C$9)),1,0))</f>
        <v>4</v>
      </c>
      <c r="F246" s="138" t="str">
        <f t="shared" si="42"/>
        <v>9.4</v>
      </c>
      <c r="G246" s="11" t="s">
        <v>186</v>
      </c>
      <c r="H246" s="11" t="s">
        <v>187</v>
      </c>
      <c r="I246" s="11" t="s">
        <v>114</v>
      </c>
      <c r="J246" s="7"/>
    </row>
    <row r="247" spans="1:13">
      <c r="A247" s="228" t="str">
        <f>A246</f>
        <v>ТМЦ</v>
      </c>
      <c r="B247" s="117" t="str">
        <f>B246</f>
        <v>Да</v>
      </c>
      <c r="C247" s="13"/>
      <c r="D247" s="10">
        <f t="shared" si="33"/>
        <v>9</v>
      </c>
      <c r="E247" s="166">
        <f>IF(D246=D245,IF(AND(B247=Данные!$B$7,NOT(ISBLANK(C247)),OR(A247=$A$1,A247=Данные!$C$9)),E246+1,E246),IF(AND(B247=Данные!$B$7,NOT(ISBLANK(C247)),OR(A247=$A$1,A247=Данные!$C$9)),1,0))</f>
        <v>4</v>
      </c>
      <c r="F247" s="138" t="str">
        <f t="shared" si="42"/>
        <v/>
      </c>
      <c r="G247" s="14"/>
      <c r="H247" s="14"/>
      <c r="I247" s="15" t="s">
        <v>8</v>
      </c>
      <c r="J247" s="7"/>
    </row>
    <row r="248" spans="1:13">
      <c r="A248" s="228" t="str">
        <f>A247</f>
        <v>ТМЦ</v>
      </c>
      <c r="B248" s="117" t="str">
        <f>B247</f>
        <v>Да</v>
      </c>
      <c r="C248" s="13"/>
      <c r="D248" s="10">
        <f t="shared" si="33"/>
        <v>9</v>
      </c>
      <c r="E248" s="166">
        <f>IF(D247=D246,IF(AND(B248=Данные!$B$7,NOT(ISBLANK(C248)),OR(A248=$A$1,A248=Данные!$C$9)),E247+1,E247),IF(AND(B248=Данные!$B$7,NOT(ISBLANK(C248)),OR(A248=$A$1,A248=Данные!$C$9)),1,0))</f>
        <v>4</v>
      </c>
      <c r="F248" s="138" t="str">
        <f t="shared" si="42"/>
        <v/>
      </c>
      <c r="G248" s="14"/>
      <c r="H248" s="14"/>
      <c r="I248" s="15" t="s">
        <v>9</v>
      </c>
      <c r="J248" s="7"/>
    </row>
    <row r="249" spans="1:13" ht="90">
      <c r="A249" s="14" t="s">
        <v>149</v>
      </c>
      <c r="B249" s="7" t="s">
        <v>8</v>
      </c>
      <c r="C249" s="19" t="s">
        <v>45</v>
      </c>
      <c r="D249" s="10">
        <f t="shared" si="33"/>
        <v>9</v>
      </c>
      <c r="E249" s="166">
        <f>IF(D248=D247,IF(AND(B249=Данные!$B$7,NOT(ISBLANK(C249)),OR(A249=$A$1,A249=Данные!$C$9)),E248+1,E248),IF(AND(B249=Данные!$B$7,NOT(ISBLANK(C249)),OR(A249=$A$1,A249=Данные!$C$9)),1,0))</f>
        <v>5</v>
      </c>
      <c r="F249" s="138" t="str">
        <f t="shared" si="42"/>
        <v>9.5</v>
      </c>
      <c r="G249" s="11" t="s">
        <v>251</v>
      </c>
      <c r="H249" s="11" t="s">
        <v>252</v>
      </c>
      <c r="I249" s="11" t="s">
        <v>114</v>
      </c>
      <c r="J249" s="7"/>
      <c r="M249" s="204"/>
    </row>
    <row r="250" spans="1:13">
      <c r="A250" s="228" t="str">
        <f>A249</f>
        <v>ТМЦ</v>
      </c>
      <c r="B250" s="117" t="str">
        <f>B249</f>
        <v>Да</v>
      </c>
      <c r="C250" s="19"/>
      <c r="D250" s="10">
        <f t="shared" si="33"/>
        <v>9</v>
      </c>
      <c r="E250" s="166">
        <f>IF(D249=D248,IF(AND(B250=Данные!$B$7,NOT(ISBLANK(C250)),OR(A250=$A$1,A250=Данные!$C$9)),E249+1,E249),IF(AND(B250=Данные!$B$7,NOT(ISBLANK(C250)),OR(A250=$A$1,A250=Данные!$C$9)),1,0))</f>
        <v>5</v>
      </c>
      <c r="F250" s="138" t="str">
        <f t="shared" si="42"/>
        <v/>
      </c>
      <c r="G250" s="14"/>
      <c r="H250" s="14"/>
      <c r="I250" s="15" t="s">
        <v>8</v>
      </c>
      <c r="J250" s="7"/>
    </row>
    <row r="251" spans="1:13">
      <c r="A251" s="228" t="str">
        <f t="shared" ref="A251:B255" si="43">A250</f>
        <v>ТМЦ</v>
      </c>
      <c r="B251" s="117" t="str">
        <f t="shared" si="43"/>
        <v>Да</v>
      </c>
      <c r="C251" s="19"/>
      <c r="D251" s="10">
        <f t="shared" si="33"/>
        <v>9</v>
      </c>
      <c r="E251" s="166">
        <f>IF(D250=D249,IF(AND(B251=Данные!$B$7,NOT(ISBLANK(C251)),OR(A251=$A$1,A251=Данные!$C$9)),E250+1,E250),IF(AND(B251=Данные!$B$7,NOT(ISBLANK(C251)),OR(A251=$A$1,A251=Данные!$C$9)),1,0))</f>
        <v>5</v>
      </c>
      <c r="F251" s="138" t="str">
        <f t="shared" si="42"/>
        <v/>
      </c>
      <c r="G251" s="14"/>
      <c r="H251" s="14"/>
      <c r="I251" s="15" t="s">
        <v>9</v>
      </c>
      <c r="J251" s="7"/>
    </row>
    <row r="252" spans="1:13" ht="33.75">
      <c r="A252" s="14" t="s">
        <v>149</v>
      </c>
      <c r="B252" s="7" t="s">
        <v>8</v>
      </c>
      <c r="C252" s="19" t="s">
        <v>45</v>
      </c>
      <c r="D252" s="10">
        <f t="shared" si="33"/>
        <v>9</v>
      </c>
      <c r="E252" s="166">
        <f>IF(D251=D250,IF(AND(B252=Данные!$B$7,NOT(ISBLANK(C252)),OR(A252=$A$1,A252=Данные!$C$9)),E251+1,E251),IF(AND(B252=Данные!$B$7,NOT(ISBLANK(C252)),OR(A252=$A$1,A252=Данные!$C$9)),1,0))</f>
        <v>6</v>
      </c>
      <c r="F252" s="138" t="str">
        <f t="shared" si="42"/>
        <v>9.6</v>
      </c>
      <c r="G252" s="11" t="s">
        <v>253</v>
      </c>
      <c r="H252" s="11" t="s">
        <v>254</v>
      </c>
      <c r="I252" s="11" t="s">
        <v>114</v>
      </c>
      <c r="J252" s="7"/>
      <c r="M252" s="204"/>
    </row>
    <row r="253" spans="1:13">
      <c r="A253" s="228" t="str">
        <f t="shared" si="43"/>
        <v>ТМЦ</v>
      </c>
      <c r="B253" s="117" t="str">
        <f t="shared" ref="B253" si="44">B252</f>
        <v>Да</v>
      </c>
      <c r="C253" s="13"/>
      <c r="D253" s="10">
        <f t="shared" si="33"/>
        <v>9</v>
      </c>
      <c r="E253" s="166">
        <f>IF(D252=D251,IF(AND(B253=Данные!$B$7,NOT(ISBLANK(C253)),OR(A253=$A$1,A253=Данные!$C$9)),E252+1,E252),IF(AND(B253=Данные!$B$7,NOT(ISBLANK(C253)),OR(A253=$A$1,A253=Данные!$C$9)),1,0))</f>
        <v>6</v>
      </c>
      <c r="F253" s="138" t="str">
        <f t="shared" si="42"/>
        <v/>
      </c>
      <c r="G253" s="14"/>
      <c r="H253" s="14"/>
      <c r="I253" s="15" t="s">
        <v>8</v>
      </c>
      <c r="J253" s="7"/>
    </row>
    <row r="254" spans="1:13">
      <c r="A254" s="228" t="str">
        <f t="shared" si="43"/>
        <v>ТМЦ</v>
      </c>
      <c r="B254" s="117" t="str">
        <f t="shared" ref="B254" si="45">B253</f>
        <v>Да</v>
      </c>
      <c r="C254" s="13"/>
      <c r="D254" s="10">
        <f t="shared" si="33"/>
        <v>9</v>
      </c>
      <c r="E254" s="166">
        <f>IF(D253=D252,IF(AND(B254=Данные!$B$7,NOT(ISBLANK(C254)),OR(A254=$A$1,A254=Данные!$C$9)),E253+1,E253),IF(AND(B254=Данные!$B$7,NOT(ISBLANK(C254)),OR(A254=$A$1,A254=Данные!$C$9)),1,0))</f>
        <v>6</v>
      </c>
      <c r="F254" s="138" t="str">
        <f t="shared" si="42"/>
        <v/>
      </c>
      <c r="G254" s="14"/>
      <c r="H254" s="14"/>
      <c r="I254" s="15" t="s">
        <v>9</v>
      </c>
      <c r="J254" s="7"/>
    </row>
    <row r="255" spans="1:13" ht="56.25">
      <c r="A255" s="228" t="str">
        <f t="shared" si="43"/>
        <v>ТМЦ</v>
      </c>
      <c r="B255" s="117" t="str">
        <f t="shared" ref="B255" si="46">B254</f>
        <v>Да</v>
      </c>
      <c r="C255" s="13"/>
      <c r="D255" s="10">
        <f t="shared" si="33"/>
        <v>9</v>
      </c>
      <c r="E255" s="166">
        <f>IF(D254=D253,IF(AND(B255=Данные!$B$7,NOT(ISBLANK(C255)),OR(A255=$A$1,A255=Данные!$C$9)),E254+1,E254),IF(AND(B255=Данные!$B$7,NOT(ISBLANK(C255)),OR(A255=$A$1,A255=Данные!$C$9)),1,0))</f>
        <v>6</v>
      </c>
      <c r="F255" s="138" t="str">
        <f t="shared" si="42"/>
        <v/>
      </c>
      <c r="G255" s="14"/>
      <c r="H255" s="14"/>
      <c r="I255" s="15" t="s">
        <v>255</v>
      </c>
      <c r="J255" s="7"/>
    </row>
    <row r="256" spans="1:13">
      <c r="A256" s="227" t="s">
        <v>150</v>
      </c>
      <c r="B256" s="7"/>
      <c r="C256" s="138"/>
      <c r="D256" s="10">
        <f>D255+1</f>
        <v>10</v>
      </c>
      <c r="E256" s="166">
        <f>IF(D255=D254,IF(AND(B256=Данные!$B$7,NOT(ISBLANK(C256)),OR(A256=$A$1,A256=Данные!$C$9)),E255+1,E255),IF(AND(B256=Данные!$B$7,NOT(ISBLANK(C256)),OR(A256=$A$1,A256=Данные!$C$9)),1,0))</f>
        <v>6</v>
      </c>
      <c r="F256" s="138">
        <f t="shared" si="42"/>
        <v>10</v>
      </c>
      <c r="G256" s="16" t="s">
        <v>304</v>
      </c>
      <c r="H256" s="16"/>
      <c r="I256" s="16"/>
      <c r="J256" s="7"/>
    </row>
    <row r="257" spans="1:11" ht="31.15" customHeight="1">
      <c r="A257" s="14" t="s">
        <v>297</v>
      </c>
      <c r="B257" s="7" t="s">
        <v>9</v>
      </c>
      <c r="C257" s="14" t="s">
        <v>45</v>
      </c>
      <c r="D257" s="10">
        <f t="shared" si="33"/>
        <v>10</v>
      </c>
      <c r="E257" s="166">
        <f>IF(D256=D255,IF(AND(B257=Данные!$B$7,NOT(ISBLANK(C257)),OR(A257=$A$1,A257=Данные!$C$9)),E256+1,E256),IF(AND(B257=Данные!$B$7,NOT(ISBLANK(C257)),OR(A257=$A$1,A257=Данные!$C$9)),1,0))</f>
        <v>0</v>
      </c>
      <c r="F257" s="233" t="str">
        <f t="shared" si="42"/>
        <v>10.0</v>
      </c>
      <c r="G257" s="17" t="s">
        <v>83</v>
      </c>
      <c r="H257" s="17" t="s">
        <v>24</v>
      </c>
      <c r="I257" s="17" t="s">
        <v>84</v>
      </c>
      <c r="J257" s="7"/>
    </row>
    <row r="258" spans="1:11" ht="13.9" customHeight="1">
      <c r="A258" s="228" t="str">
        <f t="shared" ref="A258:B261" si="47">A257</f>
        <v>Услуги/работы</v>
      </c>
      <c r="B258" s="117" t="str">
        <f t="shared" si="47"/>
        <v>Нет</v>
      </c>
      <c r="C258" s="13"/>
      <c r="D258" s="8">
        <f t="shared" si="33"/>
        <v>10</v>
      </c>
      <c r="E258" s="166">
        <f>IF(D257=D256,IF(AND(B258=Данные!$B$7,NOT(ISBLANK(C258)),OR(A258=$A$1,A258=Данные!$C$9)),E257+1,E257),IF(AND(B258=Данные!$B$7,NOT(ISBLANK(C258)),OR(A258=$A$1,A258=Данные!$C$9)),1,0))</f>
        <v>0</v>
      </c>
      <c r="F258" s="233" t="str">
        <f t="shared" si="42"/>
        <v/>
      </c>
      <c r="G258" s="14"/>
      <c r="H258" s="14"/>
      <c r="I258" s="15" t="s">
        <v>94</v>
      </c>
      <c r="J258" s="7"/>
    </row>
    <row r="259" spans="1:11" ht="13.9" customHeight="1">
      <c r="A259" s="228" t="str">
        <f t="shared" si="47"/>
        <v>Услуги/работы</v>
      </c>
      <c r="B259" s="117" t="str">
        <f t="shared" si="47"/>
        <v>Нет</v>
      </c>
      <c r="C259" s="13"/>
      <c r="D259" s="8">
        <f t="shared" si="33"/>
        <v>10</v>
      </c>
      <c r="E259" s="166">
        <f>IF(D258=D257,IF(AND(B259=Данные!$B$7,NOT(ISBLANK(C259)),OR(A259=$A$1,A259=Данные!$C$9)),E258+1,E258),IF(AND(B259=Данные!$B$7,NOT(ISBLANK(C259)),OR(A259=$A$1,A259=Данные!$C$9)),1,0))</f>
        <v>0</v>
      </c>
      <c r="F259" s="233" t="str">
        <f t="shared" si="42"/>
        <v/>
      </c>
      <c r="G259" s="14"/>
      <c r="H259" s="14"/>
      <c r="I259" s="15" t="s">
        <v>96</v>
      </c>
      <c r="J259" s="7"/>
    </row>
    <row r="260" spans="1:11" ht="13.9" customHeight="1">
      <c r="A260" s="228" t="str">
        <f t="shared" si="47"/>
        <v>Услуги/работы</v>
      </c>
      <c r="B260" s="117" t="str">
        <f t="shared" si="47"/>
        <v>Нет</v>
      </c>
      <c r="C260" s="13"/>
      <c r="D260" s="8">
        <f t="shared" si="33"/>
        <v>10</v>
      </c>
      <c r="E260" s="166">
        <f>IF(D259=D258,IF(AND(B260=Данные!$B$7,NOT(ISBLANK(C260)),OR(A260=$A$1,A260=Данные!$C$9)),E259+1,E259),IF(AND(B260=Данные!$B$7,NOT(ISBLANK(C260)),OR(A260=$A$1,A260=Данные!$C$9)),1,0))</f>
        <v>0</v>
      </c>
      <c r="F260" s="233" t="str">
        <f t="shared" si="42"/>
        <v/>
      </c>
      <c r="G260" s="14"/>
      <c r="H260" s="14"/>
      <c r="I260" s="15" t="s">
        <v>97</v>
      </c>
      <c r="J260" s="7"/>
    </row>
    <row r="261" spans="1:11" ht="13.9" customHeight="1">
      <c r="A261" s="228" t="str">
        <f t="shared" si="47"/>
        <v>Услуги/работы</v>
      </c>
      <c r="B261" s="117" t="str">
        <f t="shared" si="47"/>
        <v>Нет</v>
      </c>
      <c r="C261" s="13"/>
      <c r="D261" s="8">
        <f t="shared" si="33"/>
        <v>10</v>
      </c>
      <c r="E261" s="166">
        <f>IF(D260=D259,IF(AND(B261=Данные!$B$7,NOT(ISBLANK(C261)),OR(A261=$A$1,A261=Данные!$C$9)),E260+1,E260),IF(AND(B261=Данные!$B$7,NOT(ISBLANK(C261)),OR(A261=$A$1,A261=Данные!$C$9)),1,0))</f>
        <v>0</v>
      </c>
      <c r="F261" s="233" t="str">
        <f t="shared" si="42"/>
        <v/>
      </c>
      <c r="G261" s="14"/>
      <c r="H261" s="14"/>
      <c r="I261" s="15" t="s">
        <v>95</v>
      </c>
      <c r="J261" s="7"/>
    </row>
    <row r="262" spans="1:11" ht="147" customHeight="1">
      <c r="A262" s="14" t="s">
        <v>150</v>
      </c>
      <c r="B262" s="7" t="s">
        <v>8</v>
      </c>
      <c r="C262" s="14" t="s">
        <v>45</v>
      </c>
      <c r="D262" s="10">
        <f>D258</f>
        <v>10</v>
      </c>
      <c r="E262" s="166">
        <f>IF(D258=D257,IF(AND(B265=Данные!$B$7,NOT(ISBLANK(C265)),OR(A265=$A$1,A265=Данные!$C$9)),E258+1,E258),IF(AND(B265=Данные!$B$7,NOT(ISBLANK(C265)),OR(A265=$A$1,A265=Данные!$C$9)),1,0))</f>
        <v>1</v>
      </c>
      <c r="F262" s="233" t="str">
        <f t="shared" si="42"/>
        <v>10.1</v>
      </c>
      <c r="G262" s="11" t="s">
        <v>300</v>
      </c>
      <c r="H262" s="11" t="s">
        <v>301</v>
      </c>
      <c r="I262" s="11"/>
      <c r="J262" s="7"/>
    </row>
    <row r="263" spans="1:11" ht="13.9" customHeight="1">
      <c r="A263" s="228" t="str">
        <f t="shared" ref="A263:B263" si="48">A262</f>
        <v>общее</v>
      </c>
      <c r="B263" s="117" t="str">
        <f t="shared" si="48"/>
        <v>Да</v>
      </c>
      <c r="C263" s="13"/>
      <c r="D263" s="8">
        <f t="shared" si="33"/>
        <v>10</v>
      </c>
      <c r="E263" s="166">
        <f>IF(D268=D258,IF(AND(B266=Данные!$B$7,NOT(ISBLANK(C266)),OR(A266=$A$1,A266=Данные!$C$9)),E265+1,E268),IF(AND(B266=Данные!$B$7,NOT(ISBLANK(C266)),OR(A266=$A$1,A266=Данные!$C$9)),1,0))</f>
        <v>3</v>
      </c>
      <c r="F263" s="233" t="str">
        <f t="shared" si="42"/>
        <v/>
      </c>
      <c r="G263" s="14"/>
      <c r="H263" s="14"/>
      <c r="I263" s="15" t="s">
        <v>8</v>
      </c>
      <c r="J263" s="7"/>
    </row>
    <row r="264" spans="1:11" ht="13.9" customHeight="1">
      <c r="A264" s="228" t="str">
        <f t="shared" ref="A264:B264" si="49">A263</f>
        <v>общее</v>
      </c>
      <c r="B264" s="117" t="str">
        <f t="shared" si="49"/>
        <v>Да</v>
      </c>
      <c r="C264" s="13"/>
      <c r="D264" s="8">
        <f>D263</f>
        <v>10</v>
      </c>
      <c r="E264" s="166">
        <f>IF(D266=D265,IF(AND(B267=Данные!$B$7,NOT(ISBLANK(C267)),OR(A267=$A$1,A267=Данные!$C$9)),E266+1,E266),IF(AND(B267=Данные!$B$7,NOT(ISBLANK(C267)),OR(A267=$A$1,A267=Данные!$C$9)),1,0))</f>
        <v>2</v>
      </c>
      <c r="F264" s="233" t="str">
        <f t="shared" si="42"/>
        <v/>
      </c>
      <c r="G264" s="14"/>
      <c r="H264" s="14"/>
      <c r="I264" s="15" t="s">
        <v>9</v>
      </c>
      <c r="J264" s="7"/>
    </row>
    <row r="265" spans="1:11" ht="54.75" customHeight="1">
      <c r="A265" s="14" t="s">
        <v>150</v>
      </c>
      <c r="B265" s="7" t="s">
        <v>8</v>
      </c>
      <c r="C265" s="14" t="s">
        <v>45</v>
      </c>
      <c r="D265" s="10">
        <f>D258</f>
        <v>10</v>
      </c>
      <c r="E265" s="166">
        <v>2</v>
      </c>
      <c r="F265" s="233" t="str">
        <f t="shared" si="42"/>
        <v>10.2</v>
      </c>
      <c r="G265" s="11" t="s">
        <v>302</v>
      </c>
      <c r="H265" s="11" t="s">
        <v>303</v>
      </c>
      <c r="I265" s="11"/>
      <c r="J265" s="7"/>
      <c r="K265" s="223" t="s">
        <v>293</v>
      </c>
    </row>
    <row r="266" spans="1:11" ht="13.9" customHeight="1">
      <c r="A266" s="228" t="str">
        <f t="shared" ref="A266:B266" si="50">A265</f>
        <v>общее</v>
      </c>
      <c r="B266" s="117" t="str">
        <f t="shared" si="50"/>
        <v>Да</v>
      </c>
      <c r="C266" s="13"/>
      <c r="D266" s="8">
        <f>D265</f>
        <v>10</v>
      </c>
      <c r="E266" s="166">
        <f>IF(D265=D258,IF(AND(B269=Данные!$B$7,NOT(ISBLANK(C269)),OR(A269=$A$1,A269=Данные!$C$9)),E265+1,E265),IF(AND(B269=Данные!$B$7,NOT(ISBLANK(C269)),OR(A269=$A$1,A269=Данные!$C$9)),1,0))</f>
        <v>2</v>
      </c>
      <c r="F266" s="233" t="str">
        <f t="shared" si="42"/>
        <v/>
      </c>
      <c r="G266" s="14"/>
      <c r="H266" s="14"/>
      <c r="I266" s="15" t="s">
        <v>8</v>
      </c>
      <c r="J266" s="7"/>
    </row>
    <row r="267" spans="1:11" ht="13.9" customHeight="1">
      <c r="A267" s="228" t="str">
        <f t="shared" ref="A267:B267" si="51">A266</f>
        <v>общее</v>
      </c>
      <c r="B267" s="117" t="str">
        <f t="shared" si="51"/>
        <v>Да</v>
      </c>
      <c r="C267" s="13"/>
      <c r="D267" s="8">
        <f>D266</f>
        <v>10</v>
      </c>
      <c r="E267" s="166">
        <f>IF(D266=D265,IF(AND(B270=Данные!$B$7,NOT(ISBLANK(C270)),OR(A270=$A$1,A270=Данные!$C$9)),E266+1,E266),IF(AND(B270=Данные!$B$7,NOT(ISBLANK(C270)),OR(A270=$A$1,A270=Данные!$C$9)),1,0))</f>
        <v>2</v>
      </c>
      <c r="F267" s="233" t="str">
        <f t="shared" si="42"/>
        <v/>
      </c>
      <c r="G267" s="14"/>
      <c r="H267" s="14"/>
      <c r="I267" s="15" t="s">
        <v>9</v>
      </c>
      <c r="J267" s="7"/>
    </row>
    <row r="268" spans="1:11" ht="45">
      <c r="A268" s="14" t="s">
        <v>150</v>
      </c>
      <c r="B268" s="7" t="s">
        <v>8</v>
      </c>
      <c r="C268" s="14" t="s">
        <v>45</v>
      </c>
      <c r="D268" s="10">
        <f>D267</f>
        <v>10</v>
      </c>
      <c r="E268" s="166">
        <f>IF(D267=D260,IF(AND(B268=Данные!$B$7,NOT(ISBLANK(C268)),OR(A268=$A$1,A268=Данные!$C$9)),E267+1,E267),IF(AND(B268=Данные!$B$7,NOT(ISBLANK(C268)),OR(A268=$A$1,A268=Данные!$C$9)),1,0))</f>
        <v>3</v>
      </c>
      <c r="F268" s="233" t="str">
        <f t="shared" si="42"/>
        <v>10.3</v>
      </c>
      <c r="G268" s="11" t="s">
        <v>281</v>
      </c>
      <c r="H268" s="11" t="s">
        <v>82</v>
      </c>
      <c r="I268" s="11" t="s">
        <v>235</v>
      </c>
      <c r="J268" s="7"/>
    </row>
    <row r="269" spans="1:11" ht="13.9" customHeight="1">
      <c r="A269" s="228" t="str">
        <f t="shared" ref="A269:B272" si="52">A268</f>
        <v>общее</v>
      </c>
      <c r="B269" s="117" t="str">
        <f t="shared" si="52"/>
        <v>Да</v>
      </c>
      <c r="C269" s="13"/>
      <c r="D269" s="8">
        <f t="shared" si="33"/>
        <v>10</v>
      </c>
      <c r="E269" s="166">
        <f>IF(D268=D267,IF(AND(B269=Данные!$B$7,NOT(ISBLANK(C269)),OR(A269=$A$1,A269=Данные!$C$9)),E268+1,E268),IF(AND(B269=Данные!$B$7,NOT(ISBLANK(C269)),OR(A269=$A$1,A269=Данные!$C$9)),1,0))</f>
        <v>3</v>
      </c>
      <c r="F269" s="138" t="str">
        <f t="shared" si="32"/>
        <v/>
      </c>
      <c r="G269" s="14"/>
      <c r="H269" s="14"/>
      <c r="I269" s="15" t="s">
        <v>8</v>
      </c>
      <c r="J269" s="7"/>
    </row>
    <row r="270" spans="1:11" ht="13.9" customHeight="1">
      <c r="A270" s="228" t="str">
        <f t="shared" si="52"/>
        <v>общее</v>
      </c>
      <c r="B270" s="117" t="str">
        <f t="shared" si="52"/>
        <v>Да</v>
      </c>
      <c r="C270" s="13"/>
      <c r="D270" s="8">
        <f>D269</f>
        <v>10</v>
      </c>
      <c r="E270" s="166">
        <f>IF(D269=D268,IF(AND(B270=Данные!$B$7,NOT(ISBLANK(C270)),OR(A270=$A$1,A270=Данные!$C$9)),E269+1,E269),IF(AND(B270=Данные!$B$7,NOT(ISBLANK(C270)),OR(A270=$A$1,A270=Данные!$C$9)),1,0))</f>
        <v>3</v>
      </c>
      <c r="F270" s="138" t="str">
        <f>IF(D270=D269,IF(ISBLANK(G270),"",CONCATENATE(D270,".",E270)),D270)</f>
        <v/>
      </c>
      <c r="G270" s="14"/>
      <c r="H270" s="14"/>
      <c r="I270" s="15" t="s">
        <v>9</v>
      </c>
      <c r="J270" s="7"/>
    </row>
    <row r="271" spans="1:11" ht="13.9" customHeight="1">
      <c r="A271" s="228" t="str">
        <f t="shared" si="52"/>
        <v>общее</v>
      </c>
      <c r="B271" s="117" t="str">
        <f t="shared" si="52"/>
        <v>Да</v>
      </c>
      <c r="C271" s="13"/>
      <c r="D271" s="8">
        <f t="shared" si="33"/>
        <v>10</v>
      </c>
      <c r="E271" s="166">
        <f>IF(D270=D269,IF(AND(B271=Данные!$B$7,NOT(ISBLANK(C271)),OR(A271=$A$1,A271=Данные!$C$9)),E270+1,E270),IF(AND(B271=Данные!$B$7,NOT(ISBLANK(C271)),OR(A271=$A$1,A271=Данные!$C$9)),1,0))</f>
        <v>3</v>
      </c>
      <c r="F271" s="138" t="str">
        <f t="shared" si="32"/>
        <v/>
      </c>
      <c r="G271" s="14"/>
      <c r="H271" s="14"/>
      <c r="I271" s="15"/>
      <c r="J271" s="7"/>
    </row>
    <row r="272" spans="1:11" ht="13.9" customHeight="1">
      <c r="A272" s="228" t="str">
        <f t="shared" si="52"/>
        <v>общее</v>
      </c>
      <c r="B272" s="117" t="str">
        <f t="shared" si="52"/>
        <v>Да</v>
      </c>
      <c r="C272" s="13"/>
      <c r="D272" s="8"/>
      <c r="E272" s="166">
        <f>IF(D271=D270,IF(AND(B272=Данные!$B$7,NOT(ISBLANK(C272)),OR(A272=$A$1,A272=Данные!$C$9)),E271+1,E271),IF(AND(B272=Данные!$B$7,NOT(ISBLANK(C272)),OR(A272=$A$1,A272=Данные!$C$9)),1,0))</f>
        <v>3</v>
      </c>
      <c r="F272" s="138"/>
      <c r="G272" s="14"/>
      <c r="H272" s="14"/>
      <c r="I272" s="15"/>
      <c r="J272" s="7"/>
    </row>
    <row r="273" spans="1:11" ht="13.9" customHeight="1">
      <c r="A273" s="227" t="s">
        <v>150</v>
      </c>
      <c r="B273" s="7"/>
      <c r="C273" s="138"/>
      <c r="D273" s="9">
        <f>D271+1</f>
        <v>11</v>
      </c>
      <c r="E273" s="166">
        <f>IF(D272=D271,IF(AND(B273=Данные!$B$7,NOT(ISBLANK(C273)),OR(A273=$A$1,A273=Данные!$C$9)),E272+1,E272),IF(AND(B273=Данные!$B$7,NOT(ISBLANK(C273)),OR(A273=$A$1,A273=Данные!$C$9)),1,0))</f>
        <v>0</v>
      </c>
      <c r="F273" s="138">
        <f>IF(D273=D271,IF(ISBLANK(G273),"",CONCATENATE(D273,".",E273)),D273)</f>
        <v>11</v>
      </c>
      <c r="G273" s="16" t="s">
        <v>25</v>
      </c>
      <c r="H273" s="16"/>
      <c r="I273" s="16"/>
      <c r="J273" s="7"/>
    </row>
    <row r="274" spans="1:11">
      <c r="A274" s="14" t="s">
        <v>150</v>
      </c>
      <c r="B274" s="7" t="s">
        <v>8</v>
      </c>
      <c r="C274" s="14" t="s">
        <v>45</v>
      </c>
      <c r="D274" s="10">
        <f t="shared" si="33"/>
        <v>11</v>
      </c>
      <c r="E274" s="166">
        <f>IF(D273=D272,IF(AND(B274=Данные!$B$7,NOT(ISBLANK(C274)),OR(A274=$A$1,A274=Данные!$C$9)),E273+1,E273),IF(AND(B274=Данные!$B$7,NOT(ISBLANK(C274)),OR(A274=$A$1,A274=Данные!$C$9)),1,0))</f>
        <v>1</v>
      </c>
      <c r="F274" s="138" t="str">
        <f t="shared" si="32"/>
        <v>11.1</v>
      </c>
      <c r="G274" s="18" t="s">
        <v>0</v>
      </c>
      <c r="H274" s="18" t="s">
        <v>227</v>
      </c>
      <c r="I274" s="18"/>
      <c r="J274" s="7"/>
    </row>
    <row r="275" spans="1:11" ht="13.9" customHeight="1">
      <c r="A275" s="228" t="str">
        <f t="shared" ref="A275:B278" si="53">A274</f>
        <v>общее</v>
      </c>
      <c r="B275" s="117" t="str">
        <f t="shared" si="53"/>
        <v>Да</v>
      </c>
      <c r="C275" s="13"/>
      <c r="D275" s="8">
        <f t="shared" si="33"/>
        <v>11</v>
      </c>
      <c r="E275" s="166">
        <f>IF(D274=D273,IF(AND(B275=Данные!$B$7,NOT(ISBLANK(C275)),OR(A275=$A$1,A275=Данные!$C$9)),E274+1,E274),IF(AND(B275=Данные!$B$7,NOT(ISBLANK(C275)),OR(A275=$A$1,A275=Данные!$C$9)),1,0))</f>
        <v>1</v>
      </c>
      <c r="F275" s="138" t="str">
        <f t="shared" si="32"/>
        <v/>
      </c>
      <c r="G275" s="14"/>
      <c r="H275" s="14"/>
      <c r="I275" s="15" t="s">
        <v>61</v>
      </c>
      <c r="J275" s="7"/>
    </row>
    <row r="276" spans="1:11" ht="13.9" customHeight="1">
      <c r="A276" s="228" t="str">
        <f t="shared" si="53"/>
        <v>общее</v>
      </c>
      <c r="B276" s="117" t="str">
        <f t="shared" si="53"/>
        <v>Да</v>
      </c>
      <c r="C276" s="13"/>
      <c r="D276" s="8">
        <f t="shared" si="33"/>
        <v>11</v>
      </c>
      <c r="E276" s="166">
        <f>IF(D275=D274,IF(AND(B276=Данные!$B$7,NOT(ISBLANK(C276)),OR(A276=$A$1,A276=Данные!$C$9)),E275+1,E275),IF(AND(B276=Данные!$B$7,NOT(ISBLANK(C276)),OR(A276=$A$1,A276=Данные!$C$9)),1,0))</f>
        <v>1</v>
      </c>
      <c r="F276" s="138" t="str">
        <f t="shared" si="32"/>
        <v/>
      </c>
      <c r="G276" s="14"/>
      <c r="H276" s="14"/>
      <c r="I276" s="15"/>
      <c r="J276" s="7"/>
    </row>
    <row r="277" spans="1:11">
      <c r="A277" s="228" t="str">
        <f t="shared" si="53"/>
        <v>общее</v>
      </c>
      <c r="B277" s="117" t="str">
        <f t="shared" si="53"/>
        <v>Да</v>
      </c>
      <c r="C277" s="13"/>
      <c r="D277" s="8">
        <f t="shared" si="33"/>
        <v>11</v>
      </c>
      <c r="E277" s="166">
        <f>IF(D276=D275,IF(AND(B277=Данные!$B$7,NOT(ISBLANK(C277)),OR(A277=$A$1,A277=Данные!$C$9)),E276+1,E276),IF(AND(B277=Данные!$B$7,NOT(ISBLANK(C277)),OR(A277=$A$1,A277=Данные!$C$9)),1,0))</f>
        <v>1</v>
      </c>
      <c r="F277" s="138" t="str">
        <f t="shared" si="32"/>
        <v/>
      </c>
      <c r="G277" s="14"/>
      <c r="H277" s="14"/>
      <c r="I277" s="15"/>
      <c r="J277" s="7"/>
    </row>
    <row r="278" spans="1:11" ht="13.9" customHeight="1">
      <c r="A278" s="228" t="str">
        <f t="shared" si="53"/>
        <v>общее</v>
      </c>
      <c r="B278" s="117" t="str">
        <f t="shared" si="53"/>
        <v>Да</v>
      </c>
      <c r="C278" s="13"/>
      <c r="D278" s="8">
        <f t="shared" si="33"/>
        <v>11</v>
      </c>
      <c r="E278" s="166">
        <f>IF(D277=D276,IF(AND(B278=Данные!$B$7,NOT(ISBLANK(C278)),OR(A278=$A$1,A278=Данные!$C$9)),E277+1,E277),IF(AND(B278=Данные!$B$7,NOT(ISBLANK(C278)),OR(A278=$A$1,A278=Данные!$C$9)),1,0))</f>
        <v>1</v>
      </c>
      <c r="F278" s="138" t="str">
        <f t="shared" si="32"/>
        <v/>
      </c>
      <c r="G278" s="14"/>
      <c r="H278" s="14"/>
      <c r="I278" s="15"/>
      <c r="J278" s="7"/>
    </row>
    <row r="279" spans="1:11">
      <c r="A279" s="14" t="s">
        <v>150</v>
      </c>
      <c r="B279" s="7" t="s">
        <v>8</v>
      </c>
      <c r="C279" s="14" t="s">
        <v>45</v>
      </c>
      <c r="D279" s="10">
        <f t="shared" si="33"/>
        <v>11</v>
      </c>
      <c r="E279" s="166">
        <f>IF(D278=D277,IF(AND(B279=Данные!$B$7,NOT(ISBLANK(C279)),OR(A279=$A$1,A279=Данные!$C$9)),E278+1,E278),IF(AND(B279=Данные!$B$7,NOT(ISBLANK(C279)),OR(A279=$A$1,A279=Данные!$C$9)),1,0))</f>
        <v>2</v>
      </c>
      <c r="F279" s="138" t="str">
        <f t="shared" ref="F279:F350" si="54">IF(D279=D278,IF(ISBLANK(G279),"",CONCATENATE(D279,".",E279)),D279)</f>
        <v>11.2</v>
      </c>
      <c r="G279" s="18" t="s">
        <v>296</v>
      </c>
      <c r="H279" s="18" t="s">
        <v>227</v>
      </c>
      <c r="I279" s="18"/>
      <c r="J279" s="7"/>
    </row>
    <row r="280" spans="1:11" ht="13.9" customHeight="1">
      <c r="A280" s="228" t="str">
        <f t="shared" ref="A280:B283" si="55">A279</f>
        <v>общее</v>
      </c>
      <c r="B280" s="117" t="str">
        <f t="shared" si="55"/>
        <v>Да</v>
      </c>
      <c r="C280" s="13"/>
      <c r="D280" s="8">
        <f t="shared" si="33"/>
        <v>11</v>
      </c>
      <c r="E280" s="166">
        <f>IF(D279=D278,IF(AND(B280=Данные!$B$7,NOT(ISBLANK(C280)),OR(A280=$A$1,A280=Данные!$C$9)),E279+1,E279),IF(AND(B280=Данные!$B$7,NOT(ISBLANK(C280)),OR(A280=$A$1,A280=Данные!$C$9)),1,0))</f>
        <v>2</v>
      </c>
      <c r="F280" s="138" t="str">
        <f t="shared" si="54"/>
        <v/>
      </c>
      <c r="G280" s="14"/>
      <c r="H280" s="14"/>
      <c r="I280" s="15" t="s">
        <v>61</v>
      </c>
      <c r="J280" s="7"/>
    </row>
    <row r="281" spans="1:11" ht="13.9" customHeight="1">
      <c r="A281" s="228" t="str">
        <f t="shared" si="55"/>
        <v>общее</v>
      </c>
      <c r="B281" s="117" t="str">
        <f t="shared" si="55"/>
        <v>Да</v>
      </c>
      <c r="C281" s="13"/>
      <c r="D281" s="8">
        <f t="shared" ref="D281:D353" si="56">D280</f>
        <v>11</v>
      </c>
      <c r="E281" s="166">
        <f>IF(D280=D279,IF(AND(B281=Данные!$B$7,NOT(ISBLANK(C281)),OR(A281=$A$1,A281=Данные!$C$9)),E280+1,E280),IF(AND(B281=Данные!$B$7,NOT(ISBLANK(C281)),OR(A281=$A$1,A281=Данные!$C$9)),1,0))</f>
        <v>2</v>
      </c>
      <c r="F281" s="138" t="str">
        <f t="shared" si="54"/>
        <v/>
      </c>
      <c r="G281" s="14"/>
      <c r="H281" s="14"/>
      <c r="I281" s="15"/>
      <c r="J281" s="7"/>
    </row>
    <row r="282" spans="1:11">
      <c r="A282" s="228" t="str">
        <f t="shared" si="55"/>
        <v>общее</v>
      </c>
      <c r="B282" s="117" t="str">
        <f t="shared" si="55"/>
        <v>Да</v>
      </c>
      <c r="C282" s="13"/>
      <c r="D282" s="8">
        <f t="shared" si="56"/>
        <v>11</v>
      </c>
      <c r="E282" s="166">
        <f>IF(D281=D280,IF(AND(B282=Данные!$B$7,NOT(ISBLANK(C282)),OR(A282=$A$1,A282=Данные!$C$9)),E281+1,E281),IF(AND(B282=Данные!$B$7,NOT(ISBLANK(C282)),OR(A282=$A$1,A282=Данные!$C$9)),1,0))</f>
        <v>2</v>
      </c>
      <c r="F282" s="138" t="str">
        <f t="shared" si="54"/>
        <v/>
      </c>
      <c r="G282" s="14"/>
      <c r="H282" s="14"/>
      <c r="I282" s="15"/>
      <c r="J282" s="7"/>
    </row>
    <row r="283" spans="1:11">
      <c r="A283" s="228" t="str">
        <f t="shared" si="55"/>
        <v>общее</v>
      </c>
      <c r="B283" s="117" t="str">
        <f t="shared" si="55"/>
        <v>Да</v>
      </c>
      <c r="C283" s="13"/>
      <c r="D283" s="8">
        <f t="shared" si="56"/>
        <v>11</v>
      </c>
      <c r="E283" s="166">
        <f>IF(D282=D281,IF(AND(B283=Данные!$B$7,NOT(ISBLANK(C283)),OR(A283=$A$1,A283=Данные!$C$9)),E282+1,E282),IF(AND(B283=Данные!$B$7,NOT(ISBLANK(C283)),OR(A283=$A$1,A283=Данные!$C$9)),1,0))</f>
        <v>2</v>
      </c>
      <c r="F283" s="138" t="str">
        <f t="shared" si="54"/>
        <v/>
      </c>
      <c r="G283" s="14"/>
      <c r="H283" s="14"/>
      <c r="I283" s="15"/>
      <c r="J283" s="7"/>
    </row>
    <row r="284" spans="1:11" ht="9.75" customHeight="1">
      <c r="A284" s="227" t="s">
        <v>150</v>
      </c>
      <c r="B284" s="31"/>
      <c r="C284" s="32"/>
      <c r="D284" s="33"/>
      <c r="E284" s="166">
        <f>IF(D283=D282,IF(AND(B284=Данные!$B$7,NOT(ISBLANK(C284)),OR(A284=$A$1,A284=Данные!$C$9)),E283+1,E283),IF(AND(B284=Данные!$B$7,NOT(ISBLANK(C284)),OR(A284=$A$1,A284=Данные!$C$9)),1,0))</f>
        <v>2</v>
      </c>
      <c r="F284" s="34"/>
      <c r="G284" s="35" t="s">
        <v>200</v>
      </c>
      <c r="H284" s="35"/>
      <c r="I284" s="36"/>
      <c r="J284" s="31"/>
      <c r="K284" s="264" t="s">
        <v>290</v>
      </c>
    </row>
    <row r="285" spans="1:11">
      <c r="A285" s="227" t="s">
        <v>150</v>
      </c>
      <c r="B285" s="7"/>
      <c r="C285" s="138"/>
      <c r="D285" s="9">
        <f>D283+1</f>
        <v>12</v>
      </c>
      <c r="E285" s="166">
        <f>IF(D284=D283,IF(AND(B285=Данные!$B$7,NOT(ISBLANK(C285)),OR(A285=$A$1,A285=Данные!$C$9)),E284+1,E284),IF(AND(B285=Данные!$B$7,NOT(ISBLANK(C285)),OR(A285=$A$1,A285=Данные!$C$9)),1,0))</f>
        <v>0</v>
      </c>
      <c r="F285" s="138">
        <f>IF(D285=D283,IF(ISBLANK(G285),"",CONCATENATE(D285,".",E285)),D285)</f>
        <v>12</v>
      </c>
      <c r="G285" s="16" t="s">
        <v>7</v>
      </c>
      <c r="H285" s="16"/>
      <c r="I285" s="16"/>
      <c r="J285" s="7"/>
      <c r="K285" s="264"/>
    </row>
    <row r="286" spans="1:11" ht="33.75" customHeight="1">
      <c r="A286" s="14" t="s">
        <v>297</v>
      </c>
      <c r="B286" s="166" t="s">
        <v>9</v>
      </c>
      <c r="C286" s="19" t="s">
        <v>46</v>
      </c>
      <c r="D286" s="10">
        <f t="shared" si="56"/>
        <v>12</v>
      </c>
      <c r="E286" s="166">
        <f>IF(D285=D284,IF(AND(B286=Данные!$B$7,NOT(ISBLANK(C286)),OR(A286=$A$1,A286=Данные!$C$9)),E285+1,E285),IF(AND(B286=Данные!$B$7,NOT(ISBLANK(C286)),OR(A286=$A$1,A286=Данные!$C$9)),1,0))</f>
        <v>0</v>
      </c>
      <c r="F286" s="138" t="str">
        <f t="shared" si="54"/>
        <v>12.0</v>
      </c>
      <c r="G286" s="18" t="s">
        <v>79</v>
      </c>
      <c r="H286" s="18" t="s">
        <v>69</v>
      </c>
      <c r="I286" s="18" t="s">
        <v>114</v>
      </c>
      <c r="J286" s="7"/>
      <c r="K286" s="264"/>
    </row>
    <row r="287" spans="1:11" ht="22.5">
      <c r="A287" s="228" t="str">
        <f t="shared" ref="A287:B290" si="57">A286</f>
        <v>Услуги/работы</v>
      </c>
      <c r="B287" s="166" t="str">
        <f t="shared" si="57"/>
        <v>Нет</v>
      </c>
      <c r="C287" s="13"/>
      <c r="D287" s="8">
        <f t="shared" si="56"/>
        <v>12</v>
      </c>
      <c r="E287" s="166">
        <f>IF(D286=D285,IF(AND(B287=Данные!$B$7,NOT(ISBLANK(C287)),OR(A287=$A$1,A287=Данные!$C$9)),E286+1,E286),IF(AND(B287=Данные!$B$7,NOT(ISBLANK(C287)),OR(A287=$A$1,A287=Данные!$C$9)),1,0))</f>
        <v>0</v>
      </c>
      <c r="F287" s="138" t="str">
        <f t="shared" si="54"/>
        <v/>
      </c>
      <c r="G287" s="14"/>
      <c r="H287" s="7"/>
      <c r="I287" s="15" t="s">
        <v>119</v>
      </c>
      <c r="J287" s="7"/>
      <c r="K287" s="264"/>
    </row>
    <row r="288" spans="1:11" ht="22.5">
      <c r="A288" s="228" t="str">
        <f t="shared" si="57"/>
        <v>Услуги/работы</v>
      </c>
      <c r="B288" s="166" t="str">
        <f t="shared" si="57"/>
        <v>Нет</v>
      </c>
      <c r="C288" s="13"/>
      <c r="D288" s="8">
        <f t="shared" si="56"/>
        <v>12</v>
      </c>
      <c r="E288" s="166">
        <f>IF(D287=D286,IF(AND(B288=Данные!$B$7,NOT(ISBLANK(C288)),OR(A288=$A$1,A288=Данные!$C$9)),E287+1,E287),IF(AND(B288=Данные!$B$7,NOT(ISBLANK(C288)),OR(A288=$A$1,A288=Данные!$C$9)),1,0))</f>
        <v>0</v>
      </c>
      <c r="F288" s="138" t="str">
        <f t="shared" si="54"/>
        <v/>
      </c>
      <c r="G288" s="14"/>
      <c r="H288" s="7"/>
      <c r="I288" s="15" t="s">
        <v>120</v>
      </c>
      <c r="J288" s="7"/>
      <c r="K288" s="264"/>
    </row>
    <row r="289" spans="1:13" ht="22.5">
      <c r="A289" s="228" t="str">
        <f t="shared" si="57"/>
        <v>Услуги/работы</v>
      </c>
      <c r="B289" s="166" t="str">
        <f t="shared" si="57"/>
        <v>Нет</v>
      </c>
      <c r="C289" s="13"/>
      <c r="D289" s="8">
        <f t="shared" si="56"/>
        <v>12</v>
      </c>
      <c r="E289" s="166">
        <f>IF(D288=D287,IF(AND(B289=Данные!$B$7,NOT(ISBLANK(C289)),OR(A289=$A$1,A289=Данные!$C$9)),E288+1,E288),IF(AND(B289=Данные!$B$7,NOT(ISBLANK(C289)),OR(A289=$A$1,A289=Данные!$C$9)),1,0))</f>
        <v>0</v>
      </c>
      <c r="F289" s="138" t="str">
        <f t="shared" si="54"/>
        <v/>
      </c>
      <c r="G289" s="14"/>
      <c r="H289" s="7"/>
      <c r="I289" s="15" t="s">
        <v>121</v>
      </c>
      <c r="J289" s="7"/>
      <c r="K289" s="264"/>
    </row>
    <row r="290" spans="1:13" ht="13.9" customHeight="1">
      <c r="A290" s="228" t="str">
        <f t="shared" si="57"/>
        <v>Услуги/работы</v>
      </c>
      <c r="B290" s="166" t="str">
        <f t="shared" si="57"/>
        <v>Нет</v>
      </c>
      <c r="C290" s="13"/>
      <c r="D290" s="8">
        <f t="shared" si="56"/>
        <v>12</v>
      </c>
      <c r="E290" s="166">
        <f>IF(D289=D288,IF(AND(B290=Данные!$B$7,NOT(ISBLANK(C290)),OR(A290=$A$1,A290=Данные!$C$9)),E289+1,E289),IF(AND(B290=Данные!$B$7,NOT(ISBLANK(C290)),OR(A290=$A$1,A290=Данные!$C$9)),1,0))</f>
        <v>0</v>
      </c>
      <c r="F290" s="138" t="str">
        <f t="shared" si="54"/>
        <v/>
      </c>
      <c r="G290" s="14"/>
      <c r="H290" s="7"/>
      <c r="I290" s="15" t="s">
        <v>9</v>
      </c>
      <c r="J290" s="7"/>
      <c r="K290" s="264"/>
    </row>
    <row r="291" spans="1:13" ht="22.5">
      <c r="A291" s="14" t="s">
        <v>297</v>
      </c>
      <c r="B291" s="166" t="s">
        <v>9</v>
      </c>
      <c r="C291" s="19" t="s">
        <v>46</v>
      </c>
      <c r="D291" s="10">
        <f t="shared" si="56"/>
        <v>12</v>
      </c>
      <c r="E291" s="166">
        <f>IF(D290=D289,IF(AND(B291=Данные!$B$7,NOT(ISBLANK(C291)),OR(A291=$A$1,A291=Данные!$C$9)),E290+1,E290),IF(AND(B291=Данные!$B$7,NOT(ISBLANK(C291)),OR(A291=$A$1,A291=Данные!$C$9)),1,0))</f>
        <v>0</v>
      </c>
      <c r="F291" s="138" t="str">
        <f t="shared" si="54"/>
        <v>12.0</v>
      </c>
      <c r="G291" s="18" t="s">
        <v>122</v>
      </c>
      <c r="H291" s="18" t="s">
        <v>69</v>
      </c>
      <c r="I291" s="18" t="s">
        <v>114</v>
      </c>
      <c r="J291" s="7"/>
      <c r="K291" s="264"/>
    </row>
    <row r="292" spans="1:13" ht="22.5">
      <c r="A292" s="228" t="str">
        <f>A291</f>
        <v>Услуги/работы</v>
      </c>
      <c r="B292" s="166" t="str">
        <f>B291</f>
        <v>Нет</v>
      </c>
      <c r="C292" s="13"/>
      <c r="D292" s="8">
        <f t="shared" si="56"/>
        <v>12</v>
      </c>
      <c r="E292" s="166">
        <f>IF(D291=D290,IF(AND(B292=Данные!$B$7,NOT(ISBLANK(C292)),OR(A292=$A$1,A292=Данные!$C$9)),E291+1,E291),IF(AND(B292=Данные!$B$7,NOT(ISBLANK(C292)),OR(A292=$A$1,A292=Данные!$C$9)),1,0))</f>
        <v>0</v>
      </c>
      <c r="F292" s="138" t="str">
        <f t="shared" si="54"/>
        <v/>
      </c>
      <c r="G292" s="7"/>
      <c r="H292" s="7"/>
      <c r="I292" s="15" t="s">
        <v>8</v>
      </c>
      <c r="J292" s="7"/>
      <c r="K292" s="264"/>
    </row>
    <row r="293" spans="1:13" ht="22.5">
      <c r="A293" s="228" t="str">
        <f>A292</f>
        <v>Услуги/работы</v>
      </c>
      <c r="B293" s="166" t="str">
        <f>B292</f>
        <v>Нет</v>
      </c>
      <c r="C293" s="13"/>
      <c r="D293" s="8">
        <f t="shared" si="56"/>
        <v>12</v>
      </c>
      <c r="E293" s="166">
        <f>IF(D292=D291,IF(AND(B293=Данные!$B$7,NOT(ISBLANK(C293)),OR(A293=$A$1,A293=Данные!$C$9)),E292+1,E292),IF(AND(B293=Данные!$B$7,NOT(ISBLANK(C293)),OR(A293=$A$1,A293=Данные!$C$9)),1,0))</f>
        <v>0</v>
      </c>
      <c r="F293" s="138" t="str">
        <f t="shared" si="54"/>
        <v/>
      </c>
      <c r="G293" s="7"/>
      <c r="H293" s="7"/>
      <c r="I293" s="15" t="s">
        <v>9</v>
      </c>
      <c r="J293" s="7"/>
      <c r="K293" s="264"/>
    </row>
    <row r="294" spans="1:13" ht="22.5">
      <c r="A294" s="14" t="s">
        <v>149</v>
      </c>
      <c r="B294" s="166" t="s">
        <v>9</v>
      </c>
      <c r="C294" s="19" t="s">
        <v>46</v>
      </c>
      <c r="D294" s="10">
        <f t="shared" si="56"/>
        <v>12</v>
      </c>
      <c r="E294" s="166">
        <f>IF(D293=D292,IF(AND(B294=Данные!$B$7,NOT(ISBLANK(C294)),OR(A294=$A$1,A294=Данные!$C$9)),E293+1,E293),IF(AND(B294=Данные!$B$7,NOT(ISBLANK(C294)),OR(A294=$A$1,A294=Данные!$C$9)),1,0))</f>
        <v>0</v>
      </c>
      <c r="F294" s="138" t="str">
        <f t="shared" si="54"/>
        <v>12.0</v>
      </c>
      <c r="G294" s="18" t="s">
        <v>87</v>
      </c>
      <c r="H294" s="18" t="s">
        <v>69</v>
      </c>
      <c r="I294" s="18" t="s">
        <v>114</v>
      </c>
      <c r="J294" s="7"/>
      <c r="K294" s="264"/>
      <c r="L294" s="203"/>
      <c r="M294" s="203"/>
    </row>
    <row r="295" spans="1:13">
      <c r="A295" s="228" t="str">
        <f>A294</f>
        <v>ТМЦ</v>
      </c>
      <c r="B295" s="166" t="str">
        <f>B294</f>
        <v>Нет</v>
      </c>
      <c r="C295" s="13"/>
      <c r="D295" s="8">
        <f t="shared" si="56"/>
        <v>12</v>
      </c>
      <c r="E295" s="166">
        <f>IF(D294=D293,IF(AND(B295=Данные!$B$7,NOT(ISBLANK(C295)),OR(A295=$A$1,A295=Данные!$C$9)),E294+1,E294),IF(AND(B295=Данные!$B$7,NOT(ISBLANK(C295)),OR(A295=$A$1,A295=Данные!$C$9)),1,0))</f>
        <v>0</v>
      </c>
      <c r="F295" s="138" t="str">
        <f t="shared" si="54"/>
        <v/>
      </c>
      <c r="G295" s="7"/>
      <c r="H295" s="7"/>
      <c r="I295" s="15" t="s">
        <v>8</v>
      </c>
      <c r="J295" s="7"/>
      <c r="K295" s="264"/>
    </row>
    <row r="296" spans="1:13">
      <c r="A296" s="228" t="str">
        <f>A295</f>
        <v>ТМЦ</v>
      </c>
      <c r="B296" s="166" t="str">
        <f>B295</f>
        <v>Нет</v>
      </c>
      <c r="C296" s="13"/>
      <c r="D296" s="8">
        <f t="shared" si="56"/>
        <v>12</v>
      </c>
      <c r="E296" s="166">
        <f>IF(D295=D294,IF(AND(B296=Данные!$B$7,NOT(ISBLANK(C296)),OR(A296=$A$1,A296=Данные!$C$9)),E295+1,E295),IF(AND(B296=Данные!$B$7,NOT(ISBLANK(C296)),OR(A296=$A$1,A296=Данные!$C$9)),1,0))</f>
        <v>0</v>
      </c>
      <c r="F296" s="138" t="str">
        <f t="shared" si="54"/>
        <v/>
      </c>
      <c r="G296" s="7"/>
      <c r="H296" s="7"/>
      <c r="I296" s="15" t="s">
        <v>9</v>
      </c>
      <c r="J296" s="7"/>
      <c r="K296" s="264"/>
    </row>
    <row r="297" spans="1:13" ht="22.5">
      <c r="A297" s="14" t="s">
        <v>150</v>
      </c>
      <c r="B297" s="166" t="s">
        <v>9</v>
      </c>
      <c r="C297" s="19" t="s">
        <v>46</v>
      </c>
      <c r="D297" s="10">
        <f t="shared" si="56"/>
        <v>12</v>
      </c>
      <c r="E297" s="166">
        <f>IF(D296=D295,IF(AND(B297=Данные!$B$7,NOT(ISBLANK(C297)),OR(A297=$A$1,A297=Данные!$C$9)),E296+1,E296),IF(AND(B297=Данные!$B$7,NOT(ISBLANK(C297)),OR(A297=$A$1,A297=Данные!$C$9)),1,0))</f>
        <v>0</v>
      </c>
      <c r="F297" s="138" t="str">
        <f t="shared" si="54"/>
        <v>12.0</v>
      </c>
      <c r="G297" s="18" t="s">
        <v>309</v>
      </c>
      <c r="H297" s="18" t="s">
        <v>69</v>
      </c>
      <c r="I297" s="18" t="s">
        <v>114</v>
      </c>
      <c r="J297" s="7"/>
      <c r="K297" s="264"/>
      <c r="L297" s="203"/>
      <c r="M297" s="203"/>
    </row>
    <row r="298" spans="1:13">
      <c r="A298" s="228" t="str">
        <f>A297</f>
        <v>общее</v>
      </c>
      <c r="B298" s="117" t="str">
        <f>B297</f>
        <v>Нет</v>
      </c>
      <c r="C298" s="13"/>
      <c r="D298" s="8">
        <f t="shared" si="56"/>
        <v>12</v>
      </c>
      <c r="E298" s="166">
        <f>IF(D297=D296,IF(AND(B298=Данные!$B$7,NOT(ISBLANK(C298)),OR(A298=$A$1,A298=Данные!$C$9)),E297+1,E297),IF(AND(B298=Данные!$B$7,NOT(ISBLANK(C298)),OR(A298=$A$1,A298=Данные!$C$9)),1,0))</f>
        <v>0</v>
      </c>
      <c r="F298" s="138" t="str">
        <f t="shared" si="54"/>
        <v/>
      </c>
      <c r="G298" s="7"/>
      <c r="H298" s="7"/>
      <c r="I298" s="15" t="s">
        <v>8</v>
      </c>
      <c r="J298" s="7"/>
      <c r="K298" s="264"/>
    </row>
    <row r="299" spans="1:13">
      <c r="A299" s="228" t="str">
        <f>A298</f>
        <v>общее</v>
      </c>
      <c r="B299" s="117" t="str">
        <f>B298</f>
        <v>Нет</v>
      </c>
      <c r="C299" s="13"/>
      <c r="D299" s="8">
        <f t="shared" si="56"/>
        <v>12</v>
      </c>
      <c r="E299" s="166">
        <f>IF(D298=D297,IF(AND(B299=Данные!$B$7,NOT(ISBLANK(C299)),OR(A299=$A$1,A299=Данные!$C$9)),E298+1,E298),IF(AND(B299=Данные!$B$7,NOT(ISBLANK(C299)),OR(A299=$A$1,A299=Данные!$C$9)),1,0))</f>
        <v>0</v>
      </c>
      <c r="F299" s="138" t="str">
        <f t="shared" si="54"/>
        <v/>
      </c>
      <c r="G299" s="7"/>
      <c r="H299" s="7"/>
      <c r="I299" s="15" t="s">
        <v>9</v>
      </c>
      <c r="J299" s="7"/>
      <c r="K299" s="264"/>
    </row>
    <row r="300" spans="1:13">
      <c r="A300" s="14" t="s">
        <v>150</v>
      </c>
      <c r="B300" s="7"/>
      <c r="C300" s="138"/>
      <c r="D300" s="9">
        <f>D299+1</f>
        <v>13</v>
      </c>
      <c r="E300" s="166">
        <f>IF(D299=D298,IF(AND(B300=Данные!$B$7,NOT(ISBLANK(C300)),OR(A300=$A$1,A300=Данные!$C$9)),E299+1,E299),IF(AND(B300=Данные!$B$7,NOT(ISBLANK(C300)),OR(A300=$A$1,A300=Данные!$C$9)),1,0))</f>
        <v>0</v>
      </c>
      <c r="F300" s="138">
        <f t="shared" si="54"/>
        <v>13</v>
      </c>
      <c r="G300" s="16" t="s">
        <v>126</v>
      </c>
      <c r="H300" s="16"/>
      <c r="I300" s="16"/>
      <c r="J300" s="7"/>
      <c r="K300" s="210"/>
    </row>
    <row r="301" spans="1:13" ht="33.75">
      <c r="A301" s="14" t="s">
        <v>150</v>
      </c>
      <c r="B301" s="7" t="s">
        <v>8</v>
      </c>
      <c r="C301" s="19" t="s">
        <v>46</v>
      </c>
      <c r="D301" s="10">
        <f t="shared" si="56"/>
        <v>13</v>
      </c>
      <c r="E301" s="166">
        <f>IF(D300=D299,IF(AND(B301=Данные!$B$7,NOT(ISBLANK(C301)),OR(A301=$A$1,A301=Данные!$C$9)),E300+1,E300),IF(AND(B301=Данные!$B$7,NOT(ISBLANK(C301)),OR(A301=$A$1,A301=Данные!$C$9)),1,0))</f>
        <v>1</v>
      </c>
      <c r="F301" s="138" t="str">
        <f t="shared" si="54"/>
        <v>13.1</v>
      </c>
      <c r="G301" s="18" t="s">
        <v>125</v>
      </c>
      <c r="H301" s="18" t="s">
        <v>26</v>
      </c>
      <c r="I301" s="18" t="s">
        <v>27</v>
      </c>
      <c r="J301" s="7"/>
      <c r="K301" s="210"/>
      <c r="M301" s="203"/>
    </row>
    <row r="302" spans="1:13">
      <c r="A302" s="228" t="str">
        <f>A301</f>
        <v>общее</v>
      </c>
      <c r="B302" s="117" t="str">
        <f>B301</f>
        <v>Да</v>
      </c>
      <c r="C302" s="13"/>
      <c r="D302" s="8">
        <f t="shared" si="56"/>
        <v>13</v>
      </c>
      <c r="E302" s="166">
        <f>IF(D301=D300,IF(AND(B302=Данные!$B$7,NOT(ISBLANK(C302)),OR(A302=$A$1,A302=Данные!$C$9)),E301+1,E301),IF(AND(B302=Данные!$B$7,NOT(ISBLANK(C302)),OR(A302=$A$1,A302=Данные!$C$9)),1,0))</f>
        <v>1</v>
      </c>
      <c r="F302" s="138" t="str">
        <f t="shared" si="54"/>
        <v/>
      </c>
      <c r="G302" s="7"/>
      <c r="H302" s="7"/>
      <c r="I302" s="15" t="s">
        <v>8</v>
      </c>
      <c r="J302" s="7"/>
      <c r="K302" s="210"/>
    </row>
    <row r="303" spans="1:13" ht="13.9" customHeight="1">
      <c r="A303" s="228" t="str">
        <f>A302</f>
        <v>общее</v>
      </c>
      <c r="B303" s="117" t="str">
        <f>B302</f>
        <v>Да</v>
      </c>
      <c r="C303" s="13"/>
      <c r="D303" s="8">
        <f t="shared" si="56"/>
        <v>13</v>
      </c>
      <c r="E303" s="166">
        <f>IF(D302=D301,IF(AND(B303=Данные!$B$7,NOT(ISBLANK(C303)),OR(A303=$A$1,A303=Данные!$C$9)),E302+1,E302),IF(AND(B303=Данные!$B$7,NOT(ISBLANK(C303)),OR(A303=$A$1,A303=Данные!$C$9)),1,0))</f>
        <v>1</v>
      </c>
      <c r="F303" s="138" t="str">
        <f t="shared" si="54"/>
        <v/>
      </c>
      <c r="G303" s="7"/>
      <c r="H303" s="7"/>
      <c r="I303" s="15" t="s">
        <v>9</v>
      </c>
      <c r="J303" s="7"/>
      <c r="K303" s="210"/>
    </row>
    <row r="304" spans="1:13" ht="22.5">
      <c r="A304" s="14" t="s">
        <v>149</v>
      </c>
      <c r="B304" s="164" t="s">
        <v>9</v>
      </c>
      <c r="C304" s="19" t="s">
        <v>46</v>
      </c>
      <c r="D304" s="10">
        <f t="shared" si="56"/>
        <v>13</v>
      </c>
      <c r="E304" s="166">
        <f>IF(D303=D302,IF(AND(B304=Данные!$B$7,NOT(ISBLANK(C304)),OR(A304=$A$1,A304=Данные!$C$9)),E303+1,E303),IF(AND(B304=Данные!$B$7,NOT(ISBLANK(C304)),OR(A304=$A$1,A304=Данные!$C$9)),1,0))</f>
        <v>1</v>
      </c>
      <c r="F304" s="138" t="str">
        <f t="shared" ref="F304:F312" si="58">IF(D304=D303,IF(ISBLANK(G304),"",CONCATENATE(D304,".",E304)),D304)</f>
        <v>13.1</v>
      </c>
      <c r="G304" s="22" t="s">
        <v>145</v>
      </c>
      <c r="H304" s="22"/>
      <c r="I304" s="18" t="s">
        <v>114</v>
      </c>
      <c r="J304" s="7"/>
    </row>
    <row r="305" spans="1:13">
      <c r="A305" s="228" t="str">
        <f>A304</f>
        <v>ТМЦ</v>
      </c>
      <c r="B305" s="117" t="str">
        <f>B304</f>
        <v>Нет</v>
      </c>
      <c r="C305" s="13"/>
      <c r="D305" s="8">
        <f t="shared" si="56"/>
        <v>13</v>
      </c>
      <c r="E305" s="166">
        <f>IF(D304=D303,IF(AND(B305=Данные!$B$7,NOT(ISBLANK(C305)),OR(A305=$A$1,A305=Данные!$C$9)),E304+1,E304),IF(AND(B305=Данные!$B$7,NOT(ISBLANK(C305)),OR(A305=$A$1,A305=Данные!$C$9)),1,0))</f>
        <v>1</v>
      </c>
      <c r="F305" s="138" t="str">
        <f t="shared" si="58"/>
        <v/>
      </c>
      <c r="G305" s="7"/>
      <c r="H305" s="7"/>
      <c r="I305" s="15" t="s">
        <v>8</v>
      </c>
      <c r="J305" s="7"/>
    </row>
    <row r="306" spans="1:13" ht="13.9" customHeight="1">
      <c r="A306" s="228" t="str">
        <f>A305</f>
        <v>ТМЦ</v>
      </c>
      <c r="B306" s="117" t="str">
        <f>B305</f>
        <v>Нет</v>
      </c>
      <c r="C306" s="13"/>
      <c r="D306" s="8">
        <f t="shared" si="56"/>
        <v>13</v>
      </c>
      <c r="E306" s="166">
        <f>IF(D305=D304,IF(AND(B306=Данные!$B$7,NOT(ISBLANK(C306)),OR(A306=$A$1,A306=Данные!$C$9)),E305+1,E305),IF(AND(B306=Данные!$B$7,NOT(ISBLANK(C306)),OR(A306=$A$1,A306=Данные!$C$9)),1,0))</f>
        <v>1</v>
      </c>
      <c r="F306" s="138" t="str">
        <f t="shared" si="58"/>
        <v/>
      </c>
      <c r="G306" s="7"/>
      <c r="H306" s="7"/>
      <c r="I306" s="15" t="s">
        <v>9</v>
      </c>
      <c r="J306" s="7"/>
    </row>
    <row r="307" spans="1:13" ht="22.5">
      <c r="A307" s="14" t="s">
        <v>149</v>
      </c>
      <c r="B307" s="7" t="s">
        <v>9</v>
      </c>
      <c r="C307" s="19" t="s">
        <v>46</v>
      </c>
      <c r="D307" s="10">
        <f>D306</f>
        <v>13</v>
      </c>
      <c r="E307" s="166">
        <f>IF(D306=D305,IF(AND(B307=Данные!$B$7,NOT(ISBLANK(C307)),OR(A307=$A$1,A307=Данные!$C$9)),E306+1,E306),IF(AND(B307=Данные!$B$7,NOT(ISBLANK(C307)),OR(A307=$A$1,A307=Данные!$C$9)),1,0))</f>
        <v>1</v>
      </c>
      <c r="F307" s="138" t="str">
        <f>IF(D307=D306,IF(ISBLANK(G307),"",CONCATENATE(D307,".",E307)),D307)</f>
        <v>13.1</v>
      </c>
      <c r="G307" s="18" t="s">
        <v>258</v>
      </c>
      <c r="H307" s="18" t="s">
        <v>259</v>
      </c>
      <c r="I307" s="18" t="s">
        <v>114</v>
      </c>
      <c r="J307" s="7"/>
      <c r="L307" s="203"/>
      <c r="M307" s="205"/>
    </row>
    <row r="308" spans="1:13" ht="13.9" customHeight="1">
      <c r="A308" s="228" t="str">
        <f>A307</f>
        <v>ТМЦ</v>
      </c>
      <c r="B308" s="117" t="str">
        <f>B307</f>
        <v>Нет</v>
      </c>
      <c r="C308" s="13"/>
      <c r="D308" s="8">
        <f t="shared" si="56"/>
        <v>13</v>
      </c>
      <c r="E308" s="166">
        <f>IF(D307=D306,IF(AND(B308=Данные!$B$7,NOT(ISBLANK(C308)),OR(A308=$A$1,A308=Данные!$C$9)),E307+1,E307),IF(AND(B308=Данные!$B$7,NOT(ISBLANK(C308)),OR(A308=$A$1,A308=Данные!$C$9)),1,0))</f>
        <v>1</v>
      </c>
      <c r="F308" s="138" t="str">
        <f t="shared" si="58"/>
        <v/>
      </c>
      <c r="G308" s="7"/>
      <c r="H308" s="7"/>
      <c r="I308" s="15" t="s">
        <v>8</v>
      </c>
      <c r="J308" s="7"/>
    </row>
    <row r="309" spans="1:13" ht="13.9" customHeight="1">
      <c r="A309" s="228" t="str">
        <f>A308</f>
        <v>ТМЦ</v>
      </c>
      <c r="B309" s="117" t="str">
        <f>B308</f>
        <v>Нет</v>
      </c>
      <c r="C309" s="13"/>
      <c r="D309" s="8">
        <f t="shared" si="56"/>
        <v>13</v>
      </c>
      <c r="E309" s="166">
        <f>IF(D308=D307,IF(AND(B309=Данные!$B$7,NOT(ISBLANK(C309)),OR(A309=$A$1,A309=Данные!$C$9)),E308+1,E308),IF(AND(B309=Данные!$B$7,NOT(ISBLANK(C309)),OR(A309=$A$1,A309=Данные!$C$9)),1,0))</f>
        <v>1</v>
      </c>
      <c r="F309" s="138" t="str">
        <f t="shared" si="58"/>
        <v/>
      </c>
      <c r="G309" s="7"/>
      <c r="H309" s="7"/>
      <c r="I309" s="15" t="s">
        <v>9</v>
      </c>
      <c r="J309" s="7"/>
    </row>
    <row r="310" spans="1:13">
      <c r="A310" s="227" t="s">
        <v>150</v>
      </c>
      <c r="B310" s="7"/>
      <c r="C310" s="138"/>
      <c r="D310" s="9">
        <f>D309+1</f>
        <v>14</v>
      </c>
      <c r="E310" s="166">
        <f>IF(D309=D308,IF(AND(B310=Данные!$B$7,NOT(ISBLANK(C310)),OR(A310=$A$1,A310=Данные!$C$9)),E309+1,E309),IF(AND(B310=Данные!$B$7,NOT(ISBLANK(C310)),OR(A310=$A$1,A310=Данные!$C$9)),1,0))</f>
        <v>1</v>
      </c>
      <c r="F310" s="138">
        <f>IF(D310=D309,IF(ISBLANK(G310),"",CONCATENATE(D310,".",E310)),D310)</f>
        <v>14</v>
      </c>
      <c r="G310" s="16" t="s">
        <v>22</v>
      </c>
      <c r="H310" s="16"/>
      <c r="I310" s="16"/>
      <c r="J310" s="7"/>
    </row>
    <row r="311" spans="1:13" ht="22.5">
      <c r="A311" s="14" t="s">
        <v>297</v>
      </c>
      <c r="B311" s="7" t="s">
        <v>9</v>
      </c>
      <c r="C311" s="19" t="s">
        <v>46</v>
      </c>
      <c r="D311" s="10">
        <f t="shared" si="56"/>
        <v>14</v>
      </c>
      <c r="E311" s="166">
        <f>IF(D310=D309,IF(AND(B311=Данные!$B$7,NOT(ISBLANK(C311)),OR(A311=$A$1,A311=Данные!$C$9)),E310+1,E310),IF(AND(B311=Данные!$B$7,NOT(ISBLANK(C311)),OR(A311=$A$1,A311=Данные!$C$9)),1,0))</f>
        <v>0</v>
      </c>
      <c r="F311" s="138" t="str">
        <f t="shared" si="58"/>
        <v>14.0</v>
      </c>
      <c r="G311" s="18" t="s">
        <v>85</v>
      </c>
      <c r="H311" s="18" t="s">
        <v>24</v>
      </c>
      <c r="I311" s="18" t="s">
        <v>84</v>
      </c>
      <c r="J311" s="7"/>
    </row>
    <row r="312" spans="1:13" ht="22.5">
      <c r="A312" s="228" t="str">
        <f t="shared" ref="A312:B315" si="59">A311</f>
        <v>Услуги/работы</v>
      </c>
      <c r="B312" s="117" t="str">
        <f t="shared" si="59"/>
        <v>Нет</v>
      </c>
      <c r="C312" s="19"/>
      <c r="D312" s="8">
        <f t="shared" si="56"/>
        <v>14</v>
      </c>
      <c r="E312" s="166">
        <f>IF(D311=D310,IF(AND(B312=Данные!$B$7,NOT(ISBLANK(C312)),OR(A312=$A$1,A312=Данные!$C$9)),E311+1,E311),IF(AND(B312=Данные!$B$7,NOT(ISBLANK(C312)),OR(A312=$A$1,A312=Данные!$C$9)),1,0))</f>
        <v>0</v>
      </c>
      <c r="F312" s="138" t="str">
        <f t="shared" si="58"/>
        <v/>
      </c>
      <c r="G312" s="7"/>
      <c r="H312" s="7"/>
      <c r="I312" s="15" t="s">
        <v>78</v>
      </c>
      <c r="J312" s="7"/>
    </row>
    <row r="313" spans="1:13" ht="22.5">
      <c r="A313" s="228" t="str">
        <f t="shared" si="59"/>
        <v>Услуги/работы</v>
      </c>
      <c r="B313" s="117" t="str">
        <f t="shared" si="59"/>
        <v>Нет</v>
      </c>
      <c r="C313" s="19"/>
      <c r="D313" s="8">
        <f t="shared" si="56"/>
        <v>14</v>
      </c>
      <c r="E313" s="166">
        <f>IF(D312=D311,IF(AND(B313=Данные!$B$7,NOT(ISBLANK(C313)),OR(A313=$A$1,A313=Данные!$C$9)),E312+1,E312),IF(AND(B313=Данные!$B$7,NOT(ISBLANK(C313)),OR(A313=$A$1,A313=Данные!$C$9)),1,0))</f>
        <v>0</v>
      </c>
      <c r="F313" s="138" t="str">
        <f t="shared" si="54"/>
        <v/>
      </c>
      <c r="G313" s="7"/>
      <c r="H313" s="7"/>
      <c r="I313" s="15" t="s">
        <v>98</v>
      </c>
      <c r="J313" s="7"/>
    </row>
    <row r="314" spans="1:13" ht="22.5">
      <c r="A314" s="228" t="str">
        <f t="shared" si="59"/>
        <v>Услуги/работы</v>
      </c>
      <c r="B314" s="117" t="str">
        <f t="shared" si="59"/>
        <v>Нет</v>
      </c>
      <c r="C314" s="19"/>
      <c r="D314" s="8">
        <f t="shared" si="56"/>
        <v>14</v>
      </c>
      <c r="E314" s="166">
        <f>IF(D313=D312,IF(AND(B314=Данные!$B$7,NOT(ISBLANK(C314)),OR(A314=$A$1,A314=Данные!$C$9)),E313+1,E313),IF(AND(B314=Данные!$B$7,NOT(ISBLANK(C314)),OR(A314=$A$1,A314=Данные!$C$9)),1,0))</f>
        <v>0</v>
      </c>
      <c r="F314" s="138" t="str">
        <f t="shared" si="54"/>
        <v/>
      </c>
      <c r="G314" s="7"/>
      <c r="H314" s="7"/>
      <c r="I314" s="15" t="s">
        <v>99</v>
      </c>
      <c r="J314" s="7"/>
    </row>
    <row r="315" spans="1:13" ht="22.5">
      <c r="A315" s="228" t="str">
        <f t="shared" si="59"/>
        <v>Услуги/работы</v>
      </c>
      <c r="B315" s="117" t="str">
        <f t="shared" si="59"/>
        <v>Нет</v>
      </c>
      <c r="C315" s="19"/>
      <c r="D315" s="8">
        <f t="shared" si="56"/>
        <v>14</v>
      </c>
      <c r="E315" s="166">
        <f>IF(D314=D313,IF(AND(B315=Данные!$B$7,NOT(ISBLANK(C315)),OR(A315=$A$1,A315=Данные!$C$9)),E314+1,E314),IF(AND(B315=Данные!$B$7,NOT(ISBLANK(C315)),OR(A315=$A$1,A315=Данные!$C$9)),1,0))</f>
        <v>0</v>
      </c>
      <c r="F315" s="138" t="str">
        <f t="shared" si="54"/>
        <v/>
      </c>
      <c r="G315" s="7"/>
      <c r="H315" s="7"/>
      <c r="I315" s="15" t="s">
        <v>100</v>
      </c>
      <c r="J315" s="7"/>
    </row>
    <row r="316" spans="1:13" ht="45">
      <c r="A316" s="14" t="s">
        <v>150</v>
      </c>
      <c r="B316" s="7" t="s">
        <v>8</v>
      </c>
      <c r="C316" s="19" t="s">
        <v>46</v>
      </c>
      <c r="D316" s="10">
        <f>D315</f>
        <v>14</v>
      </c>
      <c r="E316" s="166">
        <f>IF(D315=D314,IF(AND(B316=Данные!$B$7,NOT(ISBLANK(C316)),OR(A316=$A$1,A316=Данные!$C$9)),E315+1,E315),IF(AND(B316=Данные!$B$7,NOT(ISBLANK(C316)),OR(A316=$A$1,A316=Данные!$C$9)),1,0))</f>
        <v>1</v>
      </c>
      <c r="F316" s="138" t="str">
        <f t="shared" si="54"/>
        <v>14.1</v>
      </c>
      <c r="G316" s="20" t="s">
        <v>15</v>
      </c>
      <c r="H316" s="20" t="s">
        <v>225</v>
      </c>
      <c r="I316" s="20" t="s">
        <v>114</v>
      </c>
      <c r="J316" s="7"/>
      <c r="M316" s="203"/>
    </row>
    <row r="317" spans="1:13">
      <c r="A317" s="228" t="str">
        <f>A316</f>
        <v>общее</v>
      </c>
      <c r="B317" s="117" t="str">
        <f>B316</f>
        <v>Да</v>
      </c>
      <c r="C317" s="13"/>
      <c r="D317" s="8">
        <f t="shared" si="56"/>
        <v>14</v>
      </c>
      <c r="E317" s="166">
        <f>IF(D316=D315,IF(AND(B317=Данные!$B$7,NOT(ISBLANK(C317)),OR(A317=$A$1,A317=Данные!$C$9)),E316+1,E316),IF(AND(B317=Данные!$B$7,NOT(ISBLANK(C317)),OR(A317=$A$1,A317=Данные!$C$9)),1,0))</f>
        <v>1</v>
      </c>
      <c r="F317" s="138" t="str">
        <f>IF(D317=D316,IF(ISBLANK(G317),"",CONCATENATE(D317,".",E317)),D317)</f>
        <v/>
      </c>
      <c r="G317" s="7"/>
      <c r="H317" s="7"/>
      <c r="I317" s="15" t="s">
        <v>8</v>
      </c>
      <c r="J317" s="7"/>
    </row>
    <row r="318" spans="1:13">
      <c r="A318" s="228" t="str">
        <f>A317</f>
        <v>общее</v>
      </c>
      <c r="B318" s="117" t="str">
        <f>B317</f>
        <v>Да</v>
      </c>
      <c r="C318" s="13"/>
      <c r="D318" s="8">
        <f t="shared" si="56"/>
        <v>14</v>
      </c>
      <c r="E318" s="166">
        <f>IF(D317=D316,IF(AND(B318=Данные!$B$7,NOT(ISBLANK(C318)),OR(A318=$A$1,A318=Данные!$C$9)),E317+1,E317),IF(AND(B318=Данные!$B$7,NOT(ISBLANK(C318)),OR(A318=$A$1,A318=Данные!$C$9)),1,0))</f>
        <v>1</v>
      </c>
      <c r="F318" s="138" t="str">
        <f>IF(D318=D317,IF(ISBLANK(G318),"",CONCATENATE(D318,".",E318)),D318)</f>
        <v/>
      </c>
      <c r="G318" s="7"/>
      <c r="H318" s="7"/>
      <c r="I318" s="15" t="s">
        <v>9</v>
      </c>
      <c r="J318" s="7"/>
    </row>
    <row r="319" spans="1:13" ht="22.5">
      <c r="A319" s="13" t="s">
        <v>297</v>
      </c>
      <c r="B319" s="7" t="s">
        <v>9</v>
      </c>
      <c r="C319" s="19" t="s">
        <v>46</v>
      </c>
      <c r="D319" s="10">
        <f>D318</f>
        <v>14</v>
      </c>
      <c r="E319" s="166">
        <f>IF(D318=D317,IF(AND(B319=Данные!$B$7,NOT(ISBLANK(C319)),OR(A319=$A$1,A319=Данные!$C$9)),E318+1,E318),IF(AND(B319=Данные!$B$7,NOT(ISBLANK(C319)),OR(A319=$A$1,A319=Данные!$C$9)),1,0))</f>
        <v>1</v>
      </c>
      <c r="F319" s="138" t="str">
        <f t="shared" si="54"/>
        <v>14.1</v>
      </c>
      <c r="G319" s="20" t="s">
        <v>189</v>
      </c>
      <c r="H319" s="20" t="s">
        <v>24</v>
      </c>
      <c r="I319" s="18" t="s">
        <v>190</v>
      </c>
      <c r="J319" s="7"/>
    </row>
    <row r="320" spans="1:13" ht="22.5">
      <c r="A320" s="14" t="s">
        <v>297</v>
      </c>
      <c r="B320" s="117" t="str">
        <f>B319</f>
        <v>Нет</v>
      </c>
      <c r="C320" s="13"/>
      <c r="D320" s="8">
        <f t="shared" si="56"/>
        <v>14</v>
      </c>
      <c r="E320" s="166">
        <f>IF(D319=D318,IF(AND(B320=Данные!$B$7,NOT(ISBLANK(C320)),OR(A320=$A$1,A320=Данные!$C$9)),E319+1,E319),IF(AND(B320=Данные!$B$7,NOT(ISBLANK(C320)),OR(A320=$A$1,A320=Данные!$C$9)),1,0))</f>
        <v>1</v>
      </c>
      <c r="F320" s="138" t="str">
        <f>IF(D320=D319,IF(ISBLANK(G320),"",CONCATENATE(D320,".",E320)),D320)</f>
        <v/>
      </c>
      <c r="G320" s="7"/>
      <c r="H320" s="7"/>
      <c r="I320" s="15" t="s">
        <v>8</v>
      </c>
      <c r="J320" s="7"/>
    </row>
    <row r="321" spans="1:11" ht="22.5">
      <c r="A321" s="228" t="str">
        <f>A320</f>
        <v>Услуги/работы</v>
      </c>
      <c r="B321" s="117" t="str">
        <f>B320</f>
        <v>Нет</v>
      </c>
      <c r="C321" s="13"/>
      <c r="D321" s="8">
        <f t="shared" si="56"/>
        <v>14</v>
      </c>
      <c r="E321" s="166">
        <f>IF(D320=D319,IF(AND(B321=Данные!$B$7,NOT(ISBLANK(C321)),OR(A321=$A$1,A321=Данные!$C$9)),E320+1,E320),IF(AND(B321=Данные!$B$7,NOT(ISBLANK(C321)),OR(A321=$A$1,A321=Данные!$C$9)),1,0))</f>
        <v>1</v>
      </c>
      <c r="F321" s="138" t="str">
        <f>IF(D321=D320,IF(ISBLANK(G321),"",CONCATENATE(D321,".",E321)),D321)</f>
        <v/>
      </c>
      <c r="G321" s="7"/>
      <c r="H321" s="7"/>
      <c r="I321" s="15" t="s">
        <v>9</v>
      </c>
      <c r="J321" s="7"/>
    </row>
    <row r="322" spans="1:11" ht="22.5">
      <c r="A322" s="14" t="s">
        <v>149</v>
      </c>
      <c r="B322" s="7" t="s">
        <v>9</v>
      </c>
      <c r="C322" s="19" t="s">
        <v>46</v>
      </c>
      <c r="D322" s="10">
        <f>D321</f>
        <v>14</v>
      </c>
      <c r="E322" s="166">
        <f>IF(D321=D320,IF(AND(B322=Данные!$B$7,NOT(ISBLANK(C322)),OR(A322=$A$1,A322=Данные!$C$9)),E321+1,E321),IF(AND(B322=Данные!$B$7,NOT(ISBLANK(C322)),OR(A322=$A$1,A322=Данные!$C$9)),1,0))</f>
        <v>1</v>
      </c>
      <c r="F322" s="138" t="str">
        <f t="shared" si="54"/>
        <v>14.1</v>
      </c>
      <c r="G322" s="20" t="s">
        <v>298</v>
      </c>
      <c r="H322" s="20" t="s">
        <v>130</v>
      </c>
      <c r="I322" s="20" t="s">
        <v>114</v>
      </c>
      <c r="J322" s="7"/>
    </row>
    <row r="323" spans="1:11">
      <c r="A323" s="228" t="str">
        <f>A322</f>
        <v>ТМЦ</v>
      </c>
      <c r="B323" s="7" t="s">
        <v>9</v>
      </c>
      <c r="C323" s="13"/>
      <c r="D323" s="8">
        <f t="shared" si="56"/>
        <v>14</v>
      </c>
      <c r="E323" s="166">
        <f>IF(D322=D321,IF(AND(B323=Данные!$B$7,NOT(ISBLANK(C323)),OR(A323=$A$1,A323=Данные!$C$9)),E322+1,E322),IF(AND(B323=Данные!$B$7,NOT(ISBLANK(C323)),OR(A323=$A$1,A323=Данные!$C$9)),1,0))</f>
        <v>1</v>
      </c>
      <c r="F323" s="138" t="str">
        <f t="shared" si="54"/>
        <v/>
      </c>
      <c r="G323" s="7"/>
      <c r="H323" s="7"/>
      <c r="I323" s="15"/>
      <c r="J323" s="7"/>
    </row>
    <row r="324" spans="1:11">
      <c r="A324" s="228" t="str">
        <f>A323</f>
        <v>ТМЦ</v>
      </c>
      <c r="B324" s="7" t="s">
        <v>9</v>
      </c>
      <c r="C324" s="13"/>
      <c r="D324" s="8">
        <f t="shared" si="56"/>
        <v>14</v>
      </c>
      <c r="E324" s="166">
        <f>IF(D323=D322,IF(AND(B324=Данные!$B$7,NOT(ISBLANK(C324)),OR(A324=$A$1,A324=Данные!$C$9)),E323+1,E323),IF(AND(B324=Данные!$B$7,NOT(ISBLANK(C324)),OR(A324=$A$1,A324=Данные!$C$9)),1,0))</f>
        <v>1</v>
      </c>
      <c r="F324" s="138" t="str">
        <f t="shared" si="54"/>
        <v/>
      </c>
      <c r="G324" s="7"/>
      <c r="H324" s="7"/>
      <c r="I324" s="15"/>
      <c r="J324" s="7"/>
    </row>
    <row r="325" spans="1:11" ht="22.5">
      <c r="A325" s="14" t="s">
        <v>150</v>
      </c>
      <c r="B325" s="7" t="s">
        <v>9</v>
      </c>
      <c r="C325" s="19" t="s">
        <v>46</v>
      </c>
      <c r="D325" s="10">
        <f>D324</f>
        <v>14</v>
      </c>
      <c r="E325" s="166">
        <f>IF(D324=D323,IF(AND(B325=Данные!$B$7,NOT(ISBLANK(C325)),OR(A325=$A$1,A325=Данные!$C$9)),E324+1,E324),IF(AND(B325=Данные!$B$7,NOT(ISBLANK(C325)),OR(A325=$A$1,A325=Данные!$C$9)),1,0))</f>
        <v>1</v>
      </c>
      <c r="F325" s="138" t="str">
        <f>IF(D325=D324,IF(ISBLANK(G325),"",CONCATENATE(D325,".",E325)),D325)</f>
        <v>14.1</v>
      </c>
      <c r="G325" s="18" t="s">
        <v>101</v>
      </c>
      <c r="H325" s="18" t="s">
        <v>130</v>
      </c>
      <c r="I325" s="18" t="s">
        <v>114</v>
      </c>
      <c r="J325" s="7"/>
    </row>
    <row r="326" spans="1:11">
      <c r="A326" s="227" t="s">
        <v>150</v>
      </c>
      <c r="B326" s="7"/>
      <c r="C326" s="138"/>
      <c r="D326" s="9">
        <f>D325+1</f>
        <v>15</v>
      </c>
      <c r="E326" s="166">
        <f>IF(D325=D324,IF(AND(B326=Данные!$B$7,NOT(ISBLANK(C326)),OR(A326=$A$1,A326=Данные!$C$9)),E325+1,E325),IF(AND(B326=Данные!$B$7,NOT(ISBLANK(C326)),OR(A326=$A$1,A326=Данные!$C$9)),1,0))</f>
        <v>1</v>
      </c>
      <c r="F326" s="138">
        <f t="shared" si="54"/>
        <v>15</v>
      </c>
      <c r="G326" s="16" t="s">
        <v>68</v>
      </c>
      <c r="H326" s="16"/>
      <c r="I326" s="16"/>
      <c r="J326" s="7"/>
    </row>
    <row r="327" spans="1:11" ht="22.5">
      <c r="A327" s="14" t="s">
        <v>150</v>
      </c>
      <c r="B327" s="7" t="s">
        <v>9</v>
      </c>
      <c r="C327" s="14" t="s">
        <v>46</v>
      </c>
      <c r="D327" s="10">
        <f t="shared" si="56"/>
        <v>15</v>
      </c>
      <c r="E327" s="166">
        <f>IF(D326=D325,IF(AND(B327=Данные!$B$7,NOT(ISBLANK(C327)),OR(A327=$A$1,A327=Данные!$C$9)),E326+1,E326),IF(AND(B327=Данные!$B$7,NOT(ISBLANK(C327)),OR(A327=$A$1,A327=Данные!$C$9)),1,0))</f>
        <v>0</v>
      </c>
      <c r="F327" s="138" t="str">
        <f t="shared" si="54"/>
        <v>15.0</v>
      </c>
      <c r="G327" s="18" t="s">
        <v>23</v>
      </c>
      <c r="H327" s="18" t="s">
        <v>21</v>
      </c>
      <c r="I327" s="18" t="s">
        <v>114</v>
      </c>
      <c r="J327" s="7"/>
    </row>
    <row r="328" spans="1:11" ht="22.5">
      <c r="A328" s="14" t="s">
        <v>150</v>
      </c>
      <c r="B328" s="7" t="s">
        <v>8</v>
      </c>
      <c r="C328" s="19" t="s">
        <v>46</v>
      </c>
      <c r="D328" s="10">
        <f>D327</f>
        <v>15</v>
      </c>
      <c r="E328" s="166">
        <f>IF(D327=D326,IF(AND(B328=Данные!$B$7,NOT(ISBLANK(C328)),OR(A328=$A$1,A328=Данные!$C$9)),E327+1,E327),IF(AND(B328=Данные!$B$7,NOT(ISBLANK(C328)),OR(A328=$A$1,A328=Данные!$C$9)),1,0))</f>
        <v>1</v>
      </c>
      <c r="F328" s="138" t="str">
        <f t="shared" si="54"/>
        <v>15.1</v>
      </c>
      <c r="G328" s="20" t="s">
        <v>11</v>
      </c>
      <c r="H328" s="18" t="s">
        <v>24</v>
      </c>
      <c r="I328" s="18" t="s">
        <v>30</v>
      </c>
      <c r="J328" s="7"/>
    </row>
    <row r="329" spans="1:11">
      <c r="A329" s="228" t="str">
        <f>A328</f>
        <v>общее</v>
      </c>
      <c r="B329" s="117" t="str">
        <f>B328</f>
        <v>Да</v>
      </c>
      <c r="C329" s="13"/>
      <c r="D329" s="8">
        <f t="shared" si="56"/>
        <v>15</v>
      </c>
      <c r="E329" s="166">
        <f>IF(D328=D327,IF(AND(B329=Данные!$B$7,NOT(ISBLANK(C329)),OR(A329=$A$1,A329=Данные!$C$9)),E328+1,E328),IF(AND(B329=Данные!$B$7,NOT(ISBLANK(C329)),OR(A329=$A$1,A329=Данные!$C$9)),1,0))</f>
        <v>1</v>
      </c>
      <c r="F329" s="138" t="str">
        <f>IF(D329=D328,IF(ISBLANK(G329),"",CONCATENATE(D329,".",E329)),D329)</f>
        <v/>
      </c>
      <c r="G329" s="7"/>
      <c r="H329" s="7"/>
      <c r="I329" s="15" t="s">
        <v>8</v>
      </c>
      <c r="J329" s="7"/>
    </row>
    <row r="330" spans="1:11">
      <c r="A330" s="228" t="str">
        <f>A329</f>
        <v>общее</v>
      </c>
      <c r="B330" s="117" t="str">
        <f>B329</f>
        <v>Да</v>
      </c>
      <c r="C330" s="13"/>
      <c r="D330" s="8">
        <f t="shared" si="56"/>
        <v>15</v>
      </c>
      <c r="E330" s="166">
        <f>IF(D329=D328,IF(AND(B330=Данные!$B$7,NOT(ISBLANK(C330)),OR(A330=$A$1,A330=Данные!$C$9)),E329+1,E329),IF(AND(B330=Данные!$B$7,NOT(ISBLANK(C330)),OR(A330=$A$1,A330=Данные!$C$9)),1,0))</f>
        <v>1</v>
      </c>
      <c r="F330" s="138" t="str">
        <f>IF(D330=D329,IF(ISBLANK(G330),"",CONCATENATE(D330,".",E330)),D330)</f>
        <v/>
      </c>
      <c r="G330" s="7"/>
      <c r="H330" s="7"/>
      <c r="I330" s="15" t="s">
        <v>9</v>
      </c>
      <c r="J330" s="7"/>
    </row>
    <row r="331" spans="1:11" ht="22.5">
      <c r="A331" s="14" t="s">
        <v>150</v>
      </c>
      <c r="B331" s="7" t="s">
        <v>9</v>
      </c>
      <c r="C331" s="14" t="s">
        <v>46</v>
      </c>
      <c r="D331" s="10">
        <f>D330</f>
        <v>15</v>
      </c>
      <c r="E331" s="166">
        <f>IF(D330=D329,IF(AND(B331=Данные!$B$7,NOT(ISBLANK(C331)),OR(A331=$A$1,A331=Данные!$C$9)),E330+1,E330),IF(AND(B331=Данные!$B$7,NOT(ISBLANK(C331)),OR(A331=$A$1,A331=Данные!$C$9)),1,0))</f>
        <v>1</v>
      </c>
      <c r="F331" s="138" t="str">
        <f t="shared" si="54"/>
        <v>15.1</v>
      </c>
      <c r="G331" s="18" t="s">
        <v>59</v>
      </c>
      <c r="H331" s="18" t="s">
        <v>60</v>
      </c>
      <c r="I331" s="18" t="s">
        <v>30</v>
      </c>
      <c r="J331" s="7"/>
      <c r="K331" s="203"/>
    </row>
    <row r="332" spans="1:11" ht="22.5">
      <c r="A332" s="228" t="str">
        <f t="shared" ref="A332:B334" si="60">A331</f>
        <v>общее</v>
      </c>
      <c r="B332" s="117" t="str">
        <f t="shared" si="60"/>
        <v>Нет</v>
      </c>
      <c r="C332" s="13"/>
      <c r="D332" s="8">
        <f t="shared" si="56"/>
        <v>15</v>
      </c>
      <c r="E332" s="166">
        <f>IF(D331=D330,IF(AND(B332=Данные!$B$7,NOT(ISBLANK(C332)),OR(A332=$A$1,A332=Данные!$C$9)),E331+1,E331),IF(AND(B332=Данные!$B$7,NOT(ISBLANK(C332)),OR(A332=$A$1,A332=Данные!$C$9)),1,0))</f>
        <v>1</v>
      </c>
      <c r="F332" s="138" t="str">
        <f t="shared" si="54"/>
        <v>15.1</v>
      </c>
      <c r="G332" s="117" t="s">
        <v>228</v>
      </c>
      <c r="H332" s="7"/>
      <c r="I332" s="15" t="s">
        <v>128</v>
      </c>
      <c r="J332" s="7"/>
    </row>
    <row r="333" spans="1:11" ht="22.5">
      <c r="A333" s="228" t="str">
        <f t="shared" si="60"/>
        <v>общее</v>
      </c>
      <c r="B333" s="117" t="str">
        <f t="shared" si="60"/>
        <v>Нет</v>
      </c>
      <c r="C333" s="13"/>
      <c r="D333" s="8">
        <f t="shared" si="56"/>
        <v>15</v>
      </c>
      <c r="E333" s="166">
        <f>IF(D332=D331,IF(AND(B333=Данные!$B$7,NOT(ISBLANK(C333)),OR(A333=$A$1,A333=Данные!$C$9)),E332+1,E332),IF(AND(B333=Данные!$B$7,NOT(ISBLANK(C333)),OR(A333=$A$1,A333=Данные!$C$9)),1,0))</f>
        <v>1</v>
      </c>
      <c r="F333" s="138" t="str">
        <f t="shared" si="54"/>
        <v/>
      </c>
      <c r="G333" s="7"/>
      <c r="H333" s="7"/>
      <c r="I333" s="15" t="s">
        <v>129</v>
      </c>
      <c r="J333" s="7"/>
    </row>
    <row r="334" spans="1:11">
      <c r="A334" s="228" t="str">
        <f t="shared" si="60"/>
        <v>общее</v>
      </c>
      <c r="B334" s="117" t="str">
        <f t="shared" si="60"/>
        <v>Нет</v>
      </c>
      <c r="C334" s="13"/>
      <c r="D334" s="8">
        <f>D333</f>
        <v>15</v>
      </c>
      <c r="E334" s="166">
        <f>IF(D333=D332,IF(AND(B334=Данные!$B$7,NOT(ISBLANK(C334)),OR(A334=$A$1,A334=Данные!$C$9)),E333+1,E333),IF(AND(B334=Данные!$B$7,NOT(ISBLANK(C334)),OR(A334=$A$1,A334=Данные!$C$9)),1,0))</f>
        <v>1</v>
      </c>
      <c r="F334" s="138" t="str">
        <f t="shared" si="54"/>
        <v/>
      </c>
      <c r="G334" s="7"/>
      <c r="H334" s="7"/>
      <c r="I334" s="15"/>
      <c r="J334" s="7"/>
    </row>
    <row r="335" spans="1:11">
      <c r="A335" s="227" t="s">
        <v>150</v>
      </c>
      <c r="B335" s="7"/>
      <c r="C335" s="138"/>
      <c r="D335" s="9">
        <f>D334+1</f>
        <v>16</v>
      </c>
      <c r="E335" s="166">
        <f>IF(D334=D333,IF(AND(B335=Данные!$B$7,NOT(ISBLANK(C335)),OR(A335=$A$1,A335=Данные!$C$9)),E334+1,E334),IF(AND(B335=Данные!$B$7,NOT(ISBLANK(C335)),OR(A335=$A$1,A335=Данные!$C$9)),1,0))</f>
        <v>1</v>
      </c>
      <c r="F335" s="138">
        <f t="shared" si="54"/>
        <v>16</v>
      </c>
      <c r="G335" s="16" t="s">
        <v>151</v>
      </c>
      <c r="H335" s="16"/>
      <c r="I335" s="16"/>
      <c r="J335" s="7"/>
    </row>
    <row r="336" spans="1:11" ht="33.75">
      <c r="A336" s="14" t="s">
        <v>150</v>
      </c>
      <c r="B336" s="7" t="s">
        <v>8</v>
      </c>
      <c r="C336" s="14" t="s">
        <v>46</v>
      </c>
      <c r="D336" s="10">
        <f>D335</f>
        <v>16</v>
      </c>
      <c r="E336" s="166">
        <f>IF(D335=D334,IF(AND(B336=Данные!$B$7,NOT(ISBLANK(C336)),OR(A336=$A$1,A336=Данные!$C$9)),E335+1,E335),IF(AND(B336=Данные!$B$7,NOT(ISBLANK(C336)),OR(A336=$A$1,A336=Данные!$C$9)),1,0))</f>
        <v>1</v>
      </c>
      <c r="F336" s="138" t="str">
        <f t="shared" si="54"/>
        <v>16.1</v>
      </c>
      <c r="G336" s="18" t="s">
        <v>74</v>
      </c>
      <c r="H336" s="18" t="s">
        <v>226</v>
      </c>
      <c r="I336" s="18" t="s">
        <v>114</v>
      </c>
      <c r="J336" s="7"/>
    </row>
    <row r="337" spans="1:13" ht="13.9" customHeight="1">
      <c r="A337" s="228" t="str">
        <f>A336</f>
        <v>общее</v>
      </c>
      <c r="B337" s="117" t="str">
        <f>B336</f>
        <v>Да</v>
      </c>
      <c r="C337" s="13"/>
      <c r="D337" s="8">
        <f t="shared" si="56"/>
        <v>16</v>
      </c>
      <c r="E337" s="166">
        <f>IF(D336=D335,IF(AND(B337=Данные!$B$7,NOT(ISBLANK(C337)),OR(A337=$A$1,A337=Данные!$C$9)),E336+1,E336),IF(AND(B337=Данные!$B$7,NOT(ISBLANK(C337)),OR(A337=$A$1,A337=Данные!$C$9)),1,0))</f>
        <v>1</v>
      </c>
      <c r="F337" s="138" t="str">
        <f t="shared" si="54"/>
        <v/>
      </c>
      <c r="G337" s="7"/>
      <c r="H337" s="7"/>
      <c r="I337" s="15" t="s">
        <v>8</v>
      </c>
      <c r="J337" s="7"/>
    </row>
    <row r="338" spans="1:13">
      <c r="A338" s="228" t="str">
        <f>A337</f>
        <v>общее</v>
      </c>
      <c r="B338" s="117" t="str">
        <f>B337</f>
        <v>Да</v>
      </c>
      <c r="C338" s="13"/>
      <c r="D338" s="8">
        <f t="shared" si="56"/>
        <v>16</v>
      </c>
      <c r="E338" s="166">
        <f>IF(D337=D336,IF(AND(B338=Данные!$B$7,NOT(ISBLANK(C338)),OR(A338=$A$1,A338=Данные!$C$9)),E337+1,E337),IF(AND(B338=Данные!$B$7,NOT(ISBLANK(C338)),OR(A338=$A$1,A338=Данные!$C$9)),1,0))</f>
        <v>1</v>
      </c>
      <c r="F338" s="138" t="str">
        <f t="shared" si="54"/>
        <v/>
      </c>
      <c r="G338" s="7"/>
      <c r="H338" s="7"/>
      <c r="I338" s="15" t="s">
        <v>9</v>
      </c>
      <c r="J338" s="7"/>
    </row>
    <row r="339" spans="1:13" ht="22.5">
      <c r="A339" s="14" t="s">
        <v>297</v>
      </c>
      <c r="B339" s="7" t="s">
        <v>9</v>
      </c>
      <c r="C339" s="14" t="s">
        <v>46</v>
      </c>
      <c r="D339" s="10">
        <f>D338</f>
        <v>16</v>
      </c>
      <c r="E339" s="166">
        <f>IF(D338=D337,IF(AND(B339=Данные!$B$7,NOT(ISBLANK(C339)),OR(A339=$A$1,A339=Данные!$C$9)),E338+1,E338),IF(AND(B339=Данные!$B$7,NOT(ISBLANK(C339)),OR(A339=$A$1,A339=Данные!$C$9)),1,0))</f>
        <v>1</v>
      </c>
      <c r="F339" s="138" t="str">
        <f>IF(D339=D338,IF(ISBLANK(G339),"",CONCATENATE(D339,".",E339)),D339)</f>
        <v>16.1</v>
      </c>
      <c r="G339" s="18" t="s">
        <v>106</v>
      </c>
      <c r="H339" s="18" t="s">
        <v>24</v>
      </c>
      <c r="I339" s="18" t="s">
        <v>30</v>
      </c>
      <c r="J339" s="7"/>
    </row>
    <row r="340" spans="1:13" ht="22.5">
      <c r="A340" s="14" t="s">
        <v>297</v>
      </c>
      <c r="B340" s="7" t="s">
        <v>9</v>
      </c>
      <c r="C340" s="14" t="s">
        <v>46</v>
      </c>
      <c r="D340" s="10">
        <f>D339</f>
        <v>16</v>
      </c>
      <c r="E340" s="166">
        <f>IF(D339=D338,IF(AND(B340=Данные!$B$7,NOT(ISBLANK(C340)),OR(A340=$A$1,A340=Данные!$C$9)),E339+1,E339),IF(AND(B340=Данные!$B$7,NOT(ISBLANK(C340)),OR(A340=$A$1,A340=Данные!$C$9)),1,0))</f>
        <v>1</v>
      </c>
      <c r="F340" s="138" t="str">
        <f t="shared" si="54"/>
        <v>16.1</v>
      </c>
      <c r="G340" s="18" t="s">
        <v>152</v>
      </c>
      <c r="H340" s="18" t="s">
        <v>24</v>
      </c>
      <c r="I340" s="18" t="s">
        <v>167</v>
      </c>
      <c r="J340" s="7"/>
    </row>
    <row r="341" spans="1:13" ht="22.5">
      <c r="A341" s="228" t="str">
        <f t="shared" ref="A341:B343" si="61">A340</f>
        <v>Услуги/работы</v>
      </c>
      <c r="B341" s="117" t="str">
        <f t="shared" si="61"/>
        <v>Нет</v>
      </c>
      <c r="C341" s="13"/>
      <c r="D341" s="8">
        <f t="shared" ref="D341:D342" si="62">D340</f>
        <v>16</v>
      </c>
      <c r="E341" s="166">
        <f>IF(D340=D339,IF(AND(B341=Данные!$B$7,NOT(ISBLANK(C341)),OR(A341=$A$1,A341=Данные!$C$9)),E340+1,E340),IF(AND(B341=Данные!$B$7,NOT(ISBLANK(C341)),OR(A341=$A$1,A341=Данные!$C$9)),1,0))</f>
        <v>1</v>
      </c>
      <c r="F341" s="138" t="str">
        <f t="shared" si="54"/>
        <v/>
      </c>
      <c r="G341" s="7"/>
      <c r="H341" s="7"/>
      <c r="I341" s="15" t="s">
        <v>153</v>
      </c>
      <c r="J341" s="7"/>
    </row>
    <row r="342" spans="1:13" ht="33.75">
      <c r="A342" s="228" t="str">
        <f t="shared" si="61"/>
        <v>Услуги/работы</v>
      </c>
      <c r="B342" s="117" t="str">
        <f t="shared" si="61"/>
        <v>Нет</v>
      </c>
      <c r="C342" s="13"/>
      <c r="D342" s="8">
        <f t="shared" si="62"/>
        <v>16</v>
      </c>
      <c r="E342" s="166">
        <f>IF(D341=D340,IF(AND(B342=Данные!$B$7,NOT(ISBLANK(C342)),OR(A342=$A$1,A342=Данные!$C$9)),E341+1,E341),IF(AND(B342=Данные!$B$7,NOT(ISBLANK(C342)),OR(A342=$A$1,A342=Данные!$C$9)),1,0))</f>
        <v>1</v>
      </c>
      <c r="F342" s="138" t="str">
        <f t="shared" si="54"/>
        <v/>
      </c>
      <c r="G342" s="7"/>
      <c r="H342" s="7"/>
      <c r="I342" s="15" t="s">
        <v>154</v>
      </c>
      <c r="J342" s="7"/>
    </row>
    <row r="343" spans="1:13" ht="33.75">
      <c r="A343" s="228" t="str">
        <f t="shared" si="61"/>
        <v>Услуги/работы</v>
      </c>
      <c r="B343" s="117" t="str">
        <f t="shared" si="61"/>
        <v>Нет</v>
      </c>
      <c r="C343" s="13"/>
      <c r="D343" s="8">
        <f>D341</f>
        <v>16</v>
      </c>
      <c r="E343" s="166">
        <f>IF(D342=D341,IF(AND(B343=Данные!$B$7,NOT(ISBLANK(C343)),OR(A343=$A$1,A343=Данные!$C$9)),E342+1,E342),IF(AND(B343=Данные!$B$7,NOT(ISBLANK(C343)),OR(A343=$A$1,A343=Данные!$C$9)),1,0))</f>
        <v>1</v>
      </c>
      <c r="F343" s="138" t="str">
        <f t="shared" si="54"/>
        <v/>
      </c>
      <c r="G343" s="7"/>
      <c r="H343" s="7"/>
      <c r="I343" s="15" t="s">
        <v>155</v>
      </c>
      <c r="J343" s="7"/>
    </row>
    <row r="344" spans="1:13" ht="22.5">
      <c r="A344" s="14" t="s">
        <v>297</v>
      </c>
      <c r="B344" s="7" t="s">
        <v>9</v>
      </c>
      <c r="C344" s="14" t="s">
        <v>46</v>
      </c>
      <c r="D344" s="10">
        <f>D343</f>
        <v>16</v>
      </c>
      <c r="E344" s="166">
        <f>IF(D343=D342,IF(AND(B344=Данные!$B$7,NOT(ISBLANK(C344)),OR(A344=$A$1,A344=Данные!$C$9)),E343+1,E343),IF(AND(B344=Данные!$B$7,NOT(ISBLANK(C344)),OR(A344=$A$1,A344=Данные!$C$9)),1,0))</f>
        <v>1</v>
      </c>
      <c r="F344" s="138" t="str">
        <f>IF(D344=D343,IF(ISBLANK(G344),"",CONCATENATE(D344,".",E344)),D344)</f>
        <v>16.1</v>
      </c>
      <c r="G344" s="18" t="s">
        <v>156</v>
      </c>
      <c r="H344" s="18" t="s">
        <v>24</v>
      </c>
      <c r="I344" s="18" t="s">
        <v>30</v>
      </c>
      <c r="J344" s="7"/>
    </row>
    <row r="345" spans="1:13" ht="22.5">
      <c r="A345" s="228" t="str">
        <f>A344</f>
        <v>Услуги/работы</v>
      </c>
      <c r="B345" s="117" t="str">
        <f>B344</f>
        <v>Нет</v>
      </c>
      <c r="C345" s="13"/>
      <c r="D345" s="8">
        <f t="shared" ref="D345:D348" si="63">D344</f>
        <v>16</v>
      </c>
      <c r="E345" s="166">
        <f>IF(D344=D343,IF(AND(B345=Данные!$B$7,NOT(ISBLANK(C345)),OR(A345=$A$1,A345=Данные!$C$9)),E344+1,E344),IF(AND(B345=Данные!$B$7,NOT(ISBLANK(C345)),OR(A345=$A$1,A345=Данные!$C$9)),1,0))</f>
        <v>1</v>
      </c>
      <c r="F345" s="138" t="str">
        <f t="shared" si="54"/>
        <v/>
      </c>
      <c r="G345" s="7"/>
      <c r="H345" s="7"/>
      <c r="I345" s="15" t="s">
        <v>8</v>
      </c>
      <c r="J345" s="7"/>
    </row>
    <row r="346" spans="1:13" ht="22.5">
      <c r="A346" s="228" t="str">
        <f>A345</f>
        <v>Услуги/работы</v>
      </c>
      <c r="B346" s="117" t="str">
        <f>B345</f>
        <v>Нет</v>
      </c>
      <c r="C346" s="13"/>
      <c r="D346" s="8">
        <f t="shared" si="63"/>
        <v>16</v>
      </c>
      <c r="E346" s="166">
        <f>IF(D345=D344,IF(AND(B346=Данные!$B$7,NOT(ISBLANK(C346)),OR(A346=$A$1,A346=Данные!$C$9)),E345+1,E345),IF(AND(B346=Данные!$B$7,NOT(ISBLANK(C346)),OR(A346=$A$1,A346=Данные!$C$9)),1,0))</f>
        <v>1</v>
      </c>
      <c r="F346" s="138" t="str">
        <f t="shared" si="54"/>
        <v/>
      </c>
      <c r="G346" s="7"/>
      <c r="H346" s="7"/>
      <c r="I346" s="15" t="s">
        <v>9</v>
      </c>
      <c r="J346" s="7"/>
    </row>
    <row r="347" spans="1:13" ht="22.5">
      <c r="A347" s="14" t="s">
        <v>150</v>
      </c>
      <c r="B347" s="7" t="s">
        <v>9</v>
      </c>
      <c r="C347" s="14" t="s">
        <v>46</v>
      </c>
      <c r="D347" s="10">
        <f t="shared" si="63"/>
        <v>16</v>
      </c>
      <c r="E347" s="166">
        <f>IF(D346=D345,IF(AND(B347=Данные!$B$7,NOT(ISBLANK(C347)),OR(A347=$A$1,A347=Данные!$C$9)),E346+1,E346),IF(AND(B347=Данные!$B$7,NOT(ISBLANK(C347)),OR(A347=$A$1,A347=Данные!$C$9)),1,0))</f>
        <v>1</v>
      </c>
      <c r="F347" s="138" t="str">
        <f t="shared" si="54"/>
        <v>16.1</v>
      </c>
      <c r="G347" s="18" t="s">
        <v>157</v>
      </c>
      <c r="H347" s="18" t="s">
        <v>24</v>
      </c>
      <c r="I347" s="18" t="s">
        <v>239</v>
      </c>
      <c r="J347" s="7"/>
      <c r="M347" s="204"/>
    </row>
    <row r="348" spans="1:13" ht="22.5">
      <c r="A348" s="14" t="s">
        <v>149</v>
      </c>
      <c r="B348" s="7" t="s">
        <v>9</v>
      </c>
      <c r="C348" s="14" t="s">
        <v>46</v>
      </c>
      <c r="D348" s="10">
        <f t="shared" si="63"/>
        <v>16</v>
      </c>
      <c r="E348" s="166">
        <f>IF(D347=D346,IF(AND(B348=Данные!$B$7,NOT(ISBLANK(C348)),OR(A348=$A$1,A348=Данные!$C$9)),E347+1,E347),IF(AND(B348=Данные!$B$7,NOT(ISBLANK(C348)),OR(A348=$A$1,A348=Данные!$C$9)),1,0))</f>
        <v>1</v>
      </c>
      <c r="F348" s="138" t="str">
        <f t="shared" si="54"/>
        <v>16.1</v>
      </c>
      <c r="G348" s="18" t="s">
        <v>230</v>
      </c>
      <c r="H348" s="18" t="s">
        <v>24</v>
      </c>
      <c r="I348" s="18" t="s">
        <v>30</v>
      </c>
      <c r="J348" s="7"/>
      <c r="M348" s="203"/>
    </row>
    <row r="349" spans="1:13">
      <c r="A349" s="227" t="s">
        <v>150</v>
      </c>
      <c r="B349" s="7"/>
      <c r="C349" s="138"/>
      <c r="D349" s="9">
        <f>D339+1</f>
        <v>17</v>
      </c>
      <c r="E349" s="166">
        <f>IF(D348=D347,IF(AND(B349=Данные!$B$7,NOT(ISBLANK(C349)),OR(A349=$A$1,A349=Данные!$C$9)),E348+1,E348),IF(AND(B349=Данные!$B$7,NOT(ISBLANK(C349)),OR(A349=$A$1,A349=Данные!$C$9)),1,0))</f>
        <v>1</v>
      </c>
      <c r="F349" s="138">
        <f t="shared" si="54"/>
        <v>17</v>
      </c>
      <c r="G349" s="16" t="s">
        <v>72</v>
      </c>
      <c r="H349" s="16"/>
      <c r="I349" s="16"/>
      <c r="J349" s="7"/>
    </row>
    <row r="350" spans="1:13" ht="30" customHeight="1">
      <c r="A350" s="14" t="s">
        <v>150</v>
      </c>
      <c r="B350" s="7" t="s">
        <v>8</v>
      </c>
      <c r="C350" s="14" t="s">
        <v>44</v>
      </c>
      <c r="D350" s="10">
        <f t="shared" si="56"/>
        <v>17</v>
      </c>
      <c r="E350" s="166">
        <f>IF(D349=D348,IF(AND(B350=Данные!$B$7,NOT(ISBLANK(C350)),OR(A350=$A$1,A350=Данные!$C$9)),E349+1,E349),IF(AND(B350=Данные!$B$7,NOT(ISBLANK(C350)),OR(A350=$A$1,A350=Данные!$C$9)),1,0))</f>
        <v>1</v>
      </c>
      <c r="F350" s="138" t="str">
        <f t="shared" si="54"/>
        <v>17.1</v>
      </c>
      <c r="G350" s="18" t="s">
        <v>73</v>
      </c>
      <c r="H350" s="18"/>
      <c r="I350" s="18"/>
      <c r="J350" s="7"/>
    </row>
    <row r="351" spans="1:13" ht="13.9" customHeight="1">
      <c r="A351" s="228" t="str">
        <f t="shared" ref="A351:B353" si="64">A350</f>
        <v>общее</v>
      </c>
      <c r="B351" s="117" t="str">
        <f t="shared" si="64"/>
        <v>Да</v>
      </c>
      <c r="C351" s="13"/>
      <c r="D351" s="10">
        <f t="shared" si="56"/>
        <v>17</v>
      </c>
      <c r="E351" s="166">
        <f>IF(D350=D349,IF(AND(B351=Данные!$B$7,NOT(ISBLANK(C351)),OR(A351=$A$1,A351=Данные!$C$9)),E350+1,E350),IF(AND(B351=Данные!$B$7,NOT(ISBLANK(C351)),OR(A351=$A$1,A351=Данные!$C$9)),1,0))</f>
        <v>1</v>
      </c>
      <c r="F351" s="138" t="str">
        <f t="shared" ref="F351" si="65">IF(D351=D350,IF(ISBLANK(G351),"",CONCATENATE(D351,".",E351)),D351)</f>
        <v/>
      </c>
      <c r="G351" s="7"/>
      <c r="H351" s="15"/>
      <c r="I351" s="7"/>
      <c r="J351" s="7"/>
    </row>
    <row r="352" spans="1:13" ht="13.9" customHeight="1">
      <c r="A352" s="228" t="str">
        <f t="shared" si="64"/>
        <v>общее</v>
      </c>
      <c r="B352" s="117" t="str">
        <f t="shared" si="64"/>
        <v>Да</v>
      </c>
      <c r="C352" s="13"/>
      <c r="D352" s="10">
        <f t="shared" si="56"/>
        <v>17</v>
      </c>
      <c r="E352" s="166">
        <f>IF(D351=D350,IF(AND(B352=Данные!$B$7,NOT(ISBLANK(C352)),OR(A352=$A$1,A352=Данные!$C$9)),E351+1,E351),IF(AND(B352=Данные!$B$7,NOT(ISBLANK(C352)),OR(A352=$A$1,A352=Данные!$C$9)),1,0))</f>
        <v>1</v>
      </c>
      <c r="F352" s="14"/>
      <c r="G352" s="7"/>
      <c r="H352" s="15"/>
      <c r="I352" s="7"/>
      <c r="J352" s="7"/>
    </row>
    <row r="353" spans="1:10">
      <c r="A353" s="228" t="str">
        <f t="shared" si="64"/>
        <v>общее</v>
      </c>
      <c r="B353" s="117" t="str">
        <f t="shared" si="64"/>
        <v>Да</v>
      </c>
      <c r="C353" s="13"/>
      <c r="D353" s="10">
        <f t="shared" si="56"/>
        <v>17</v>
      </c>
      <c r="E353" s="166">
        <f>IF(D352=D351,IF(AND(B353=Данные!$B$7,NOT(ISBLANK(C353)),OR(A353=$A$1,A353=Данные!$C$9)),E352+1,E352),IF(AND(B353=Данные!$B$7,NOT(ISBLANK(C353)),OR(A353=$A$1,A353=Данные!$C$9)),1,0))</f>
        <v>1</v>
      </c>
      <c r="F353" s="14"/>
      <c r="G353" s="7"/>
      <c r="H353" s="15"/>
      <c r="I353" s="7"/>
      <c r="J353" s="7"/>
    </row>
    <row r="354" spans="1:10">
      <c r="A354" s="227" t="s">
        <v>150</v>
      </c>
      <c r="B354" s="7"/>
      <c r="C354" s="138"/>
      <c r="D354" s="9">
        <f>D353+1</f>
        <v>18</v>
      </c>
      <c r="E354" s="166">
        <f>IF(D353=D352,IF(AND(B354=Данные!$B$7,NOT(ISBLANK(C354)),OR(A354=$A$1,A354=Данные!$C$9)),E353+1,E353),IF(AND(B354=Данные!$B$7,NOT(ISBLANK(C354)),OR(A354=$A$1,A354=Данные!$C$9)),1,0))</f>
        <v>1</v>
      </c>
      <c r="F354" s="16">
        <f>IF(D354=D353,IF(ISBLANK(G354),"",CONCATENATE(D354,".",E354)),D354)</f>
        <v>18</v>
      </c>
      <c r="G354" s="16" t="s">
        <v>147</v>
      </c>
      <c r="H354" s="16"/>
      <c r="I354" s="16"/>
      <c r="J354" s="7"/>
    </row>
    <row r="355" spans="1:10">
      <c r="A355" s="14" t="s">
        <v>150</v>
      </c>
      <c r="B355" s="7" t="s">
        <v>8</v>
      </c>
      <c r="C355" s="14" t="s">
        <v>45</v>
      </c>
      <c r="D355" s="10">
        <f>D354</f>
        <v>18</v>
      </c>
      <c r="E355" s="166">
        <f>IF(D354=D353,IF(AND(B355=Данные!$B$7,NOT(ISBLANK(C355)),OR(A355=$A$1,A355=Данные!$C$9)),E354+1,E354),IF(AND(B355=Данные!$B$7,NOT(ISBLANK(C355)),OR(A355=$A$1,A355=Данные!$C$9)),1,0))</f>
        <v>1</v>
      </c>
      <c r="F355" s="24" t="str">
        <f>IF(D355=D354,IF(ISBLANK(G355),"",CONCATENATE(D355,".",E355)),D355)</f>
        <v>18.1</v>
      </c>
      <c r="G355" s="18" t="s">
        <v>146</v>
      </c>
      <c r="H355" s="18"/>
      <c r="I355" s="18"/>
      <c r="J355" s="7"/>
    </row>
    <row r="356" spans="1:10">
      <c r="A356" s="228" t="str">
        <f t="shared" ref="A356:B358" si="66">A355</f>
        <v>общее</v>
      </c>
      <c r="B356" s="117" t="str">
        <f t="shared" si="66"/>
        <v>Да</v>
      </c>
      <c r="C356" s="13"/>
      <c r="D356" s="10">
        <f>D355</f>
        <v>18</v>
      </c>
      <c r="E356" s="166">
        <f>IF(D355=D354,IF(AND(B356=Данные!$B$7,NOT(ISBLANK(C356)),OR(A356=$A$1,A356=Данные!$C$9)),E355+1,E355),IF(AND(B356=Данные!$B$7,NOT(ISBLANK(C356)),OR(A356=$A$1,A356=Данные!$C$9)),1,0))</f>
        <v>1</v>
      </c>
      <c r="F356" s="14"/>
      <c r="G356" s="7"/>
      <c r="H356" s="15"/>
      <c r="I356" s="7"/>
      <c r="J356" s="7"/>
    </row>
    <row r="357" spans="1:10">
      <c r="A357" s="228" t="str">
        <f t="shared" si="66"/>
        <v>общее</v>
      </c>
      <c r="B357" s="117" t="str">
        <f t="shared" si="66"/>
        <v>Да</v>
      </c>
      <c r="C357" s="13"/>
      <c r="D357" s="10">
        <f>D356</f>
        <v>18</v>
      </c>
      <c r="E357" s="166">
        <f>IF(D356=D355,IF(AND(B357=Данные!$B$7,NOT(ISBLANK(C357)),OR(A357=$A$1,A357=Данные!$C$9)),E356+1,E356),IF(AND(B357=Данные!$B$7,NOT(ISBLANK(C357)),OR(A357=$A$1,A357=Данные!$C$9)),1,0))</f>
        <v>1</v>
      </c>
      <c r="F357" s="14"/>
      <c r="G357" s="7"/>
      <c r="H357" s="15"/>
      <c r="I357" s="7"/>
      <c r="J357" s="7"/>
    </row>
    <row r="358" spans="1:10">
      <c r="A358" s="228" t="str">
        <f t="shared" si="66"/>
        <v>общее</v>
      </c>
      <c r="B358" s="117" t="str">
        <f t="shared" si="66"/>
        <v>Да</v>
      </c>
      <c r="C358" s="13"/>
      <c r="D358" s="10">
        <f>D357</f>
        <v>18</v>
      </c>
      <c r="E358" s="166">
        <f>IF(D357=D356,IF(AND(B358=Данные!$B$7,NOT(ISBLANK(C358)),OR(A358=$A$1,A358=Данные!$C$9)),E357+1,E357),IF(AND(B358=Данные!$B$7,NOT(ISBLANK(C358)),OR(A358=$A$1,A358=Данные!$C$9)),1,0))</f>
        <v>1</v>
      </c>
      <c r="F358" s="14"/>
      <c r="G358" s="7"/>
      <c r="H358" s="15"/>
      <c r="I358" s="7"/>
      <c r="J358" s="7"/>
    </row>
  </sheetData>
  <sheetProtection selectLockedCells="1" selectUnlockedCells="1"/>
  <autoFilter ref="A2:J358" xr:uid="{00000000-0009-0000-0000-000001000000}">
    <filterColumn colId="6" showButton="0"/>
  </autoFilter>
  <mergeCells count="7">
    <mergeCell ref="K95:K112"/>
    <mergeCell ref="K284:K299"/>
    <mergeCell ref="B1:F1"/>
    <mergeCell ref="F3:H3"/>
    <mergeCell ref="F4:H4"/>
    <mergeCell ref="G5:H5"/>
    <mergeCell ref="G1:I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2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0000000-000E-0000-0100-000009000000}">
            <xm:f>IF(OR($B39="Нет",NOT(OR($A39=$A$1,$A39=Данные!$C$9))),1,0)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A39:J358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Данные!$B$10:$B$12</xm:f>
          </x14:formula1>
          <xm:sqref>C149:C1048576 C3:C140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J40:J41 J80:J81 J55:J56 J92:J113 J76:J77 J43:J44 J66:J67 J59:J64 J46:J47 J52:J53 J83:J84 J49:J50 J86:J87 J89:J90 J69:J72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B55:B57 B40:B41 B43:B44 B46:B47 B356:B358 B59:B64 B66:B67 B69:B71 B73:B74 B76:B78 B80:B81 B92:B94 B96:B97 B99:B100 B102:B103 B105:B106 B108:B109 B111:B112 B124:B126 B128:B130 B133:B134 B136:B137 B308:B309 B150:B151 B153:B154 B156:B162 B165:B169 B171:B172 B174:B175 B177:B178 B180:B181 B183:B184 B186:B187 B193:B196 B198:B201 B203:B206 B208:B211 B213:B214 B216:B217 B219:B222 B224:B227 B229:B230 B232:B233 B235:B236 B238:B239 B241:B242 B244:B245 B247:B248 B250:B251 B253:B255 B269:B273 B275:B278 B280:B283 B287:B290 B292:B293 B295:B296 B298:B300 B302:B303 B305:B306 B312:B315 B317:B318 B320:B321 A350:A1048576 B329:B330 B332:B334 B337:B338 B345:B346 A349:B349 B351:B353 B139:B140 B147:B148 B142:B145 B83:B84 B341:B343 B49:B50 B52:B53 B86:B87 B89:B90 B189:B191 B266:B267 B120:B122 B116:B118 B258:B261 B263:B264 A3:A348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B42 B45 B48 B58 B65 B68 B72 B75 B79 B82 B91 B95 B98 B101 B104 B107 B110 B113:B115 B123 B127 B131:B132 B135 B138 B149 B152 B155 B163:B164 B170 B173 B359:B1048576 B176 B179 B182 B185 B188 B192 B197 B202 B207 B212 B215 B218 B223 B228 B231 B234 B237 B240 B243 B246 B249 B252 B256:B257 B268 B274 B279 B284:B286 B291 B294 B297 B301 B304 B146 B310:B311 B316 B319 B322:B328 B331 B335:B336 B339:B340 B344 B347:B348 B350 B354:B355 B54 B307 B141 B85 B51 B88 B265 B119 B262 B3:B39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J73:J74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A1</xm:sqref>
        </x14:dataValidation>
        <x14:dataValidation type="list" allowBlank="1" showInputMessage="1" showErrorMessage="1" xr:uid="{00000000-0002-0000-0100-000006000000}">
          <x14:formula1>
            <xm:f>'R:\Департамент конкурсных закупок\2 ОПККЗ\20 ПКО\ПКО-05-21 ЗРА\[оценочный лист ПКО-05-21.xlsx]Данные'!#REF!</xm:f>
          </x14:formula1>
          <xm:sqref>C141:C148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16"/>
  <sheetViews>
    <sheetView tabSelected="1" zoomScale="70" zoomScaleNormal="70" workbookViewId="0">
      <selection activeCell="B1" sqref="B1"/>
    </sheetView>
  </sheetViews>
  <sheetFormatPr defaultColWidth="9" defaultRowHeight="12.75"/>
  <cols>
    <col min="1" max="1" width="2.875" style="40" customWidth="1"/>
    <col min="2" max="2" width="2.875" style="41" customWidth="1"/>
    <col min="3" max="3" width="17.125" style="40" customWidth="1"/>
    <col min="4" max="4" width="4.625" style="213" customWidth="1"/>
    <col min="5" max="5" width="29.125" style="39" customWidth="1"/>
    <col min="6" max="6" width="28.75" style="39" customWidth="1"/>
    <col min="7" max="7" width="41.75" style="40" customWidth="1"/>
    <col min="8" max="8" width="11.625" style="41" customWidth="1"/>
    <col min="9" max="9" width="3" style="173" customWidth="1"/>
    <col min="10" max="10" width="3" style="41" hidden="1" customWidth="1"/>
    <col min="11" max="11" width="17.125" style="41" customWidth="1"/>
    <col min="12" max="12" width="17.875" style="42" customWidth="1"/>
    <col min="13" max="13" width="13.125" style="40" customWidth="1"/>
    <col min="14" max="14" width="25.125" style="47" customWidth="1"/>
    <col min="15" max="16384" width="9" style="40"/>
  </cols>
  <sheetData>
    <row r="1" spans="2:25" ht="23.45" customHeight="1">
      <c r="C1" s="38" t="s">
        <v>140</v>
      </c>
    </row>
    <row r="2" spans="2:25" ht="18.75">
      <c r="D2" s="43"/>
      <c r="E2" s="43"/>
      <c r="F2" s="43"/>
      <c r="G2" s="43" t="s">
        <v>205</v>
      </c>
      <c r="H2" s="43"/>
      <c r="I2" s="174"/>
      <c r="J2" s="43"/>
      <c r="K2" s="43"/>
      <c r="L2" s="44"/>
    </row>
    <row r="3" spans="2:25" ht="15.6" customHeight="1">
      <c r="D3" s="43"/>
      <c r="E3" s="43"/>
      <c r="F3" s="43"/>
      <c r="G3" s="43" t="s">
        <v>16</v>
      </c>
      <c r="H3" s="43"/>
      <c r="I3" s="174"/>
      <c r="J3" s="43"/>
      <c r="K3" s="43"/>
      <c r="L3" s="44"/>
    </row>
    <row r="4" spans="2:25" ht="23.25">
      <c r="C4" s="327" t="s">
        <v>17</v>
      </c>
      <c r="D4" s="327"/>
      <c r="E4" s="327"/>
      <c r="F4" s="327"/>
      <c r="G4" s="327"/>
      <c r="H4" s="327"/>
      <c r="I4" s="327"/>
      <c r="J4" s="327"/>
      <c r="K4" s="327"/>
      <c r="L4" s="327"/>
    </row>
    <row r="5" spans="2:25" ht="58.5" customHeight="1">
      <c r="C5" s="327" t="str">
        <f>критерии!$G$1</f>
        <v>Предварительный квалификационный отбор производителей резервуарного оборудования: резервуары горизонтальные стальные типа РГС</v>
      </c>
      <c r="D5" s="328"/>
      <c r="E5" s="328"/>
      <c r="F5" s="328"/>
      <c r="G5" s="328"/>
      <c r="H5" s="328"/>
      <c r="I5" s="175"/>
      <c r="J5" s="45"/>
      <c r="K5" s="338" t="s">
        <v>132</v>
      </c>
      <c r="L5" s="46"/>
      <c r="M5" s="47"/>
    </row>
    <row r="6" spans="2:25" ht="27" customHeight="1" thickBot="1">
      <c r="C6" s="48" t="str">
        <f>критерии!$J$1</f>
        <v>ПКО-4-24</v>
      </c>
      <c r="D6" s="50"/>
      <c r="E6" s="49" t="str">
        <f>критерии!$A$1</f>
        <v>ТМЦ</v>
      </c>
      <c r="F6" s="49"/>
      <c r="G6" s="45"/>
      <c r="H6" s="50"/>
      <c r="I6" s="176"/>
      <c r="J6" s="50"/>
      <c r="K6" s="339"/>
      <c r="L6" s="47"/>
      <c r="M6" s="47"/>
    </row>
    <row r="7" spans="2:25" ht="27" customHeight="1">
      <c r="C7" s="355" t="s">
        <v>143</v>
      </c>
      <c r="D7" s="356"/>
      <c r="E7" s="357"/>
      <c r="F7" s="358"/>
      <c r="G7" s="359"/>
      <c r="H7" s="360"/>
      <c r="I7" s="177"/>
      <c r="J7" s="51"/>
      <c r="K7" s="51"/>
      <c r="L7" s="47"/>
      <c r="M7" s="47"/>
    </row>
    <row r="8" spans="2:25" ht="27" customHeight="1">
      <c r="C8" s="361" t="s">
        <v>144</v>
      </c>
      <c r="D8" s="362"/>
      <c r="E8" s="363"/>
      <c r="F8" s="364"/>
      <c r="G8" s="365"/>
      <c r="H8" s="366"/>
      <c r="I8" s="47"/>
      <c r="J8" s="47"/>
      <c r="K8" s="229" t="str">
        <f>IF(F8="Посредник","Недопуск","")</f>
        <v/>
      </c>
      <c r="L8" s="47"/>
      <c r="M8" s="47"/>
      <c r="O8" s="286" t="str">
        <f>IF(F8=Данные!B4,"по производственным критериям необходимо предоставить соответствующие данные производителя - например согласие на проведение тех.аудита, информацию по контролю качества, по производственным площадям, по сварке и т.д. по всем данным о производстве","")</f>
        <v/>
      </c>
      <c r="P8" s="286"/>
      <c r="Q8" s="286"/>
      <c r="R8" s="286"/>
      <c r="S8" s="286"/>
      <c r="T8" s="286"/>
      <c r="U8" s="286"/>
      <c r="V8" s="286"/>
      <c r="W8" s="286"/>
      <c r="X8" s="286"/>
      <c r="Y8" s="286"/>
    </row>
    <row r="9" spans="2:25" ht="27" customHeight="1">
      <c r="C9" s="361" t="s">
        <v>134</v>
      </c>
      <c r="D9" s="362"/>
      <c r="E9" s="363"/>
      <c r="F9" s="364"/>
      <c r="G9" s="365"/>
      <c r="H9" s="366"/>
      <c r="I9" s="177"/>
      <c r="J9" s="51"/>
      <c r="K9" s="51"/>
      <c r="L9" s="52"/>
      <c r="M9" s="47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</row>
    <row r="10" spans="2:25" ht="27" customHeight="1" thickBot="1">
      <c r="C10" s="367" t="s">
        <v>135</v>
      </c>
      <c r="D10" s="368"/>
      <c r="E10" s="369"/>
      <c r="F10" s="347"/>
      <c r="G10" s="348"/>
      <c r="H10" s="349"/>
      <c r="I10" s="178"/>
      <c r="J10" s="53"/>
      <c r="K10" s="53"/>
      <c r="L10" s="52"/>
      <c r="M10" s="47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</row>
    <row r="11" spans="2:25" ht="23.25">
      <c r="C11" s="54"/>
      <c r="D11" s="50"/>
      <c r="E11" s="49"/>
      <c r="F11" s="49"/>
      <c r="G11" s="45"/>
      <c r="H11" s="50"/>
      <c r="I11" s="176"/>
      <c r="J11" s="50"/>
      <c r="K11" s="50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</row>
    <row r="12" spans="2:25" ht="13.5" thickBot="1"/>
    <row r="13" spans="2:25" ht="21.6" customHeight="1" thickBot="1">
      <c r="B13" s="55"/>
      <c r="C13" s="238"/>
      <c r="D13" s="238"/>
      <c r="E13" s="238"/>
      <c r="F13" s="238"/>
      <c r="G13" s="238" t="s">
        <v>168</v>
      </c>
      <c r="H13" s="238"/>
      <c r="I13" s="179"/>
      <c r="J13" s="238"/>
      <c r="K13" s="238"/>
      <c r="L13" s="238"/>
      <c r="M13" s="239"/>
    </row>
    <row r="14" spans="2:25" ht="75.599999999999994" customHeight="1" thickBot="1">
      <c r="B14" s="329" t="s">
        <v>194</v>
      </c>
      <c r="C14" s="342"/>
      <c r="D14" s="343"/>
      <c r="E14" s="343"/>
      <c r="F14" s="343"/>
      <c r="G14" s="343"/>
      <c r="H14" s="343"/>
      <c r="I14" s="343"/>
      <c r="J14" s="344"/>
      <c r="K14" s="57" t="s">
        <v>70</v>
      </c>
      <c r="L14" s="334" t="s">
        <v>192</v>
      </c>
      <c r="M14" s="335"/>
    </row>
    <row r="15" spans="2:25" ht="16.149999999999999" customHeight="1">
      <c r="B15" s="58" t="s">
        <v>193</v>
      </c>
      <c r="C15" s="59" t="str">
        <f>IF(ISBLANK(критерии!F4),"",критерии!F4)</f>
        <v>Резервуарное оборудование для хранения и подготовки углеводородного сырья</v>
      </c>
      <c r="D15" s="214"/>
      <c r="E15" s="59" t="str">
        <f>IF(ISBLANK(критерии!G4),"",критерии!G4)</f>
        <v/>
      </c>
      <c r="F15" s="59" t="str">
        <f>IF(ISBLANK(критерии!H4),"",критерии!H4)</f>
        <v/>
      </c>
      <c r="G15" s="59"/>
      <c r="H15" s="60"/>
      <c r="I15" s="180"/>
      <c r="J15" s="61"/>
      <c r="K15" s="62"/>
      <c r="L15" s="350"/>
      <c r="M15" s="351"/>
    </row>
    <row r="16" spans="2:25" ht="16.149999999999999" customHeight="1" thickBot="1">
      <c r="B16" s="65"/>
      <c r="C16" s="66" t="str">
        <f>IF(ISBLANK(критерии!F5),"",критерии!F5)</f>
        <v/>
      </c>
      <c r="D16" s="215"/>
      <c r="E16" s="66" t="str">
        <f>IF(ISBLANK(критерии!G5),"",критерии!G5)</f>
        <v>Резервуары РГС</v>
      </c>
      <c r="F16" s="66" t="str">
        <f>IF(ISBLANK(критерии!H5),"",критерии!H5)</f>
        <v/>
      </c>
      <c r="G16" s="66"/>
      <c r="H16" s="67"/>
      <c r="I16" s="181"/>
      <c r="J16" s="68"/>
      <c r="K16" s="69"/>
      <c r="L16" s="340"/>
      <c r="M16" s="341"/>
    </row>
    <row r="17" spans="2:15" ht="13.9" customHeight="1" thickBot="1">
      <c r="B17" s="70"/>
      <c r="C17" s="70"/>
      <c r="D17" s="41"/>
      <c r="E17" s="40"/>
      <c r="F17" s="40"/>
      <c r="G17" s="71"/>
      <c r="H17" s="72"/>
      <c r="I17" s="182"/>
      <c r="J17" s="72"/>
      <c r="K17" s="72"/>
      <c r="L17" s="73"/>
      <c r="M17" s="74"/>
    </row>
    <row r="18" spans="2:15" ht="75.599999999999994" customHeight="1" thickBot="1">
      <c r="B18" s="329" t="s">
        <v>124</v>
      </c>
      <c r="C18" s="330"/>
      <c r="D18" s="331" t="s">
        <v>191</v>
      </c>
      <c r="E18" s="332"/>
      <c r="F18" s="333"/>
      <c r="G18" s="75" t="s">
        <v>207</v>
      </c>
      <c r="H18" s="75" t="s">
        <v>13</v>
      </c>
      <c r="I18" s="345" t="s">
        <v>137</v>
      </c>
      <c r="J18" s="334"/>
      <c r="K18" s="346"/>
      <c r="L18" s="76" t="s">
        <v>70</v>
      </c>
      <c r="M18" s="336" t="s">
        <v>139</v>
      </c>
      <c r="N18" s="337"/>
      <c r="O18" s="230">
        <f>IF(F8="Посредник",1,0)</f>
        <v>0</v>
      </c>
    </row>
    <row r="19" spans="2:15" ht="21.6" customHeight="1" thickBot="1">
      <c r="B19" s="55"/>
      <c r="C19" s="56"/>
      <c r="D19" s="56"/>
      <c r="E19" s="56"/>
      <c r="F19" s="56"/>
      <c r="G19" s="56" t="s">
        <v>50</v>
      </c>
      <c r="H19" s="56"/>
      <c r="I19" s="179"/>
      <c r="J19" s="150">
        <v>0</v>
      </c>
      <c r="K19" s="56"/>
      <c r="L19" s="111"/>
      <c r="M19" s="309"/>
      <c r="N19" s="310"/>
    </row>
    <row r="20" spans="2:15" ht="66" customHeight="1">
      <c r="B20" s="287">
        <f>критерии!$F$38</f>
        <v>1</v>
      </c>
      <c r="C20" s="289" t="str">
        <f>критерии!$G$38</f>
        <v>Наличие разрешений / лицензии на вид деятельности</v>
      </c>
      <c r="D20" s="207" t="str">
        <f>критерии!$F$39</f>
        <v>1.1</v>
      </c>
      <c r="E20" s="325" t="str">
        <f>IF(AND(критерии!$B$39=Данные!$B$7,OR(критерии!$A$39=Данные!$C$9,критерии!$A$39=$E$6)),критерии!$G$39,"-")</f>
        <v>Вид экономической деятельности включает все или один из следующих кодов ОКВЭД: 
25.2 - Производство металлических цистерн, резервуаров и прочих емкостей
25.29 - Производство прочих металлических цистерн, резервуаров и емкостей</v>
      </c>
      <c r="F20" s="326"/>
      <c r="G20" s="79" t="str">
        <f>критерии!$H$39&amp;CHAR(10)&amp;IF(критерии!$D$39=Данные!$A$20,Данные!$B$20,"")</f>
        <v xml:space="preserve">Выписка из ЕГРЮЛ, сроком давности не более 30 дней до дня предоставления документов
</v>
      </c>
      <c r="H20" s="80" t="str">
        <f>критерии!$I$39</f>
        <v xml:space="preserve"> </v>
      </c>
      <c r="I20" s="183" t="b">
        <v>0</v>
      </c>
      <c r="J20" s="101" t="str">
        <f>D20</f>
        <v>1.1</v>
      </c>
      <c r="K20" s="145" t="str">
        <f>IF(I20,CONCATENATE(Данные!$A$18,J20),"")</f>
        <v/>
      </c>
      <c r="L20" s="81"/>
      <c r="M20" s="151" t="e">
        <f>IF(L20=Данные!$B$16,"-",VLOOKUP(L20,критерии!$I$40:$J$41,2,0))</f>
        <v>#N/A</v>
      </c>
      <c r="N20" s="152"/>
    </row>
    <row r="21" spans="2:15" ht="69.95" hidden="1" customHeight="1">
      <c r="B21" s="287"/>
      <c r="C21" s="289"/>
      <c r="D21" s="207" t="str">
        <f>критерии!$F$42</f>
        <v/>
      </c>
      <c r="E21" s="301" t="str">
        <f>IF(AND(критерии!$B$42=Данные!$B$7,OR(критерии!$A$42=Данные!$C$9,критерии!$A$42=$E$6)),критерии!$G$42,"-")</f>
        <v>-</v>
      </c>
      <c r="F21" s="302"/>
      <c r="G21" s="79" t="str">
        <f>критерии!$H$42&amp;CHAR(10)&amp;IF(критерии!$D$42=Данные!$A$20,Данные!$B$20,"")</f>
        <v xml:space="preserve"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
</v>
      </c>
      <c r="H21" s="80" t="str">
        <f>критерии!$I$42</f>
        <v xml:space="preserve"> </v>
      </c>
      <c r="I21" s="183" t="b">
        <v>0</v>
      </c>
      <c r="J21" s="101" t="str">
        <f t="shared" ref="J21:J35" si="0">D21</f>
        <v/>
      </c>
      <c r="K21" s="145" t="str">
        <f>IF(I21,CONCATENATE(Данные!$A$18,J21),"")</f>
        <v/>
      </c>
      <c r="L21" s="81" t="str">
        <f>IF($E$21="-",Данные!$B$16,"")</f>
        <v>Не применимо</v>
      </c>
      <c r="M21" s="151" t="str">
        <f>IF(L21=Данные!$B$16,"-",VLOOKUP(L21,критерии!$I$43:$J$44,2,0))</f>
        <v>-</v>
      </c>
      <c r="N21" s="152"/>
    </row>
    <row r="22" spans="2:15" ht="108.75" customHeight="1">
      <c r="B22" s="287"/>
      <c r="C22" s="289"/>
      <c r="D22" s="207" t="str">
        <f>критерии!$F$45</f>
        <v>1.2</v>
      </c>
      <c r="E22" s="301" t="str">
        <f>IF(AND(критерии!$B$45=Данные!$B$7,OR(критерии!$A$45=Данные!$C$9,критерии!$A$45=$E$6)),IF(F8="",CONCATENATE(критерии!$G$45,CHAR(10),критерии!$F$46,критерии!$G$46,CHAR(10),критерии!$F$47,критерии!$G$47),VLOOKUP(F8,критерии!$F$46:$G$47,2)),"-")</f>
        <v>В зависимости от статуса участника:
Изготовитель Наличие сертификатов на заявленную продукцию и/или ТУ
Официальный представитель изготовителя/ДилерНаличие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v>
      </c>
      <c r="F22" s="302"/>
      <c r="G22" s="79" t="str">
        <f>IF(F8="",CONCATENATE(критерии!$G$45,CHAR(10),критерии!$F$46,критерии!$H$46,CHAR(10),критерии!$F$47,критерии!$H$47),VLOOKUP(F8,критерии!$F$46:$H$47,3))&amp;CHAR(10)&amp;IF(критерии!$D$46=Данные!$A$20,Данные!$B$20,"")</f>
        <v xml:space="preserve">В зависимости от статуса участника:
Изготовитель Копии сертификатов на заявленную продукцию, ТУ.pdf
Официальный представитель изготовителя/ДилерДокументы, подтверждающие статус официального предствителя производителя.pdf и Копии сертификатов на заявленную продукцию, ТУ.pdf
</v>
      </c>
      <c r="H22" s="80" t="str">
        <f>критерии!$I$45</f>
        <v xml:space="preserve"> </v>
      </c>
      <c r="I22" s="183" t="b">
        <v>0</v>
      </c>
      <c r="J22" s="101" t="str">
        <f t="shared" si="0"/>
        <v>1.2</v>
      </c>
      <c r="K22" s="145" t="str">
        <f>IF(I22,CONCATENATE(Данные!$A$18,J22),"")</f>
        <v/>
      </c>
      <c r="L22" s="81"/>
      <c r="M22" s="151" t="e">
        <f>IF(L22=Данные!$B$16,"-",VLOOKUP(L22,критерии!$I$46:$J$47,2,0))</f>
        <v>#N/A</v>
      </c>
      <c r="N22" s="152"/>
    </row>
    <row r="23" spans="2:15" ht="50.1" customHeight="1" thickBot="1">
      <c r="B23" s="287"/>
      <c r="C23" s="289"/>
      <c r="D23" s="207" t="str">
        <f>критерии!$F$48</f>
        <v>1.3</v>
      </c>
      <c r="E23" s="301" t="str">
        <f>IF(AND(критерии!$B$48=Данные!$B$7,OR(критерии!$A$48=Данные!$C$9,критерии!$A$48=$E$6)),критерии!$G$48,"-")</f>
        <v xml:space="preserve">Наличие сертификата соответствия ТР ТС на выпускаемую продукцию и комплектующие (в случае, если применимо к предмету предквалификации) </v>
      </c>
      <c r="F23" s="302"/>
      <c r="G23" s="79" t="str">
        <f>критерии!$H$48&amp;CHAR(10)&amp;IF(критерии!$D$48=Данные!$A$20,Данные!$B$20,"")</f>
        <v xml:space="preserve">Сертификат соответствия ТР ТС, заверенный печатью организации и подписью руководителя.pdf
</v>
      </c>
      <c r="H23" s="80" t="str">
        <f>критерии!$I$48</f>
        <v xml:space="preserve"> </v>
      </c>
      <c r="I23" s="183" t="b">
        <v>0</v>
      </c>
      <c r="J23" s="101" t="str">
        <f t="shared" si="0"/>
        <v>1.3</v>
      </c>
      <c r="K23" s="145" t="str">
        <f>IF(I23,CONCATENATE(Данные!$A$18,J23),"")</f>
        <v/>
      </c>
      <c r="L23" s="81"/>
      <c r="M23" s="151" t="e">
        <f>IF(L23=Данные!$B$16,"-",VLOOKUP(L23,критерии!$I$49:$J$50,2,0))</f>
        <v>#N/A</v>
      </c>
      <c r="N23" s="152"/>
    </row>
    <row r="24" spans="2:15" ht="50.1" hidden="1" customHeight="1">
      <c r="B24" s="287"/>
      <c r="C24" s="289"/>
      <c r="D24" s="207" t="str">
        <f>критерии!$F$51</f>
        <v>1.3</v>
      </c>
      <c r="E24" s="301" t="str">
        <f>IF(AND(критерии!$B$51=Данные!$B$7,OR(критерии!$A$51=Данные!$C$9,критерии!$A$51=$E$6)),критерии!$G$51,"-")</f>
        <v>-</v>
      </c>
      <c r="F24" s="302"/>
      <c r="G24" s="79" t="str">
        <f>критерии!$H$51&amp;CHAR(10)&amp;IF(критерии!$D$51=Данные!$A$20,Данные!$B$20,"")</f>
        <v xml:space="preserve">Сертификат соответствия.pdf
Протокол проведения испытаний.pdf
</v>
      </c>
      <c r="H24" s="80" t="str">
        <f>критерии!$I$51</f>
        <v xml:space="preserve"> </v>
      </c>
      <c r="I24" s="183" t="b">
        <v>0</v>
      </c>
      <c r="J24" s="101" t="str">
        <f t="shared" si="0"/>
        <v>1.3</v>
      </c>
      <c r="K24" s="145" t="str">
        <f>IF(I24,CONCATENATE(Данные!$A$18,J24),"")</f>
        <v/>
      </c>
      <c r="L24" s="81"/>
      <c r="M24" s="151" t="e">
        <f>IF(L24=Данные!$B$16,"-",VLOOKUP(L24,критерии!$I$52:$J$53,2,0))</f>
        <v>#N/A</v>
      </c>
      <c r="N24" s="152"/>
    </row>
    <row r="25" spans="2:15" ht="50.1" hidden="1" customHeight="1" thickBot="1">
      <c r="B25" s="288"/>
      <c r="C25" s="290"/>
      <c r="D25" s="208" t="str">
        <f>критерии!$F$54</f>
        <v>1.3</v>
      </c>
      <c r="E25" s="284" t="str">
        <f>IF(AND(критерии!$B$54=Данные!$B$7,OR(критерии!$A$54=Данные!$C$9,критерии!$A$54=$E$6)),критерии!$G$54,"-")</f>
        <v>-</v>
      </c>
      <c r="F25" s="285"/>
      <c r="G25" s="82" t="str">
        <f>критерии!$H$54&amp;CHAR(10)&amp;IF(критерии!$D$54=Данные!$A$20,Данные!$B$20,"")</f>
        <v xml:space="preserve">Паспорт в соответствии с ГОСТ ____.pdf
</v>
      </c>
      <c r="H25" s="83" t="str">
        <f>критерии!$I$54</f>
        <v xml:space="preserve"> </v>
      </c>
      <c r="I25" s="183" t="b">
        <v>0</v>
      </c>
      <c r="J25" s="101" t="str">
        <f t="shared" si="0"/>
        <v>1.3</v>
      </c>
      <c r="K25" s="145" t="str">
        <f>IF(I25,CONCATENATE(Данные!$A$18,J25),"")</f>
        <v/>
      </c>
      <c r="L25" s="81"/>
      <c r="M25" s="151" t="e">
        <f>IF(L25=Данные!$B$16,"-",VLOOKUP(L25,критерии!$I$55:$J$56,2,0))</f>
        <v>#N/A</v>
      </c>
      <c r="N25" s="152"/>
    </row>
    <row r="26" spans="2:15" ht="90" customHeight="1">
      <c r="B26" s="291">
        <f>критерии!$F$57</f>
        <v>2</v>
      </c>
      <c r="C26" s="292" t="str">
        <f>критерии!$G$57</f>
        <v>Общие и репутационные сведения, опыт выполнения аналогичных поставок, работ, услуг</v>
      </c>
      <c r="D26" s="209" t="str">
        <f>критерии!$F$58</f>
        <v>2.1</v>
      </c>
      <c r="E26" s="274" t="str">
        <f>IF(AND(критерии!$B$58=Данные!$B$7,OR(критерии!$A$58=Данные!$C$9,критерии!$A$58=$E$6)),критерии!$G$58,"-")</f>
        <v>Возраст компании</v>
      </c>
      <c r="F26" s="275"/>
      <c r="G26" s="77" t="str">
        <f>критерии!$H$58&amp;CHAR(10)&amp;IF(критерии!$D$58=Данные!$A$20,Данные!$B$20,"")</f>
        <v xml:space="preserve"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
</v>
      </c>
      <c r="H26" s="78" t="str">
        <f>критерии!$I$58</f>
        <v xml:space="preserve"> </v>
      </c>
      <c r="I26" s="183" t="b">
        <v>0</v>
      </c>
      <c r="J26" s="101" t="str">
        <f t="shared" si="0"/>
        <v>2.1</v>
      </c>
      <c r="K26" s="145" t="str">
        <f>IF(I26,CONCATENATE(Данные!$A$18,J26),"")</f>
        <v/>
      </c>
      <c r="L26" s="81"/>
      <c r="M26" s="151" t="e">
        <f>IF(L26=Данные!$B$16,"-",IF(F8=Данные!$B$4,VLOOKUP(L26,критерии!$I$62:$J$64,3,0),VLOOKUP(L26,критерии!$I$59:$J$61,2,0)))</f>
        <v>#N/A</v>
      </c>
      <c r="N26" s="152"/>
    </row>
    <row r="27" spans="2:15" ht="79.5" customHeight="1">
      <c r="B27" s="287"/>
      <c r="C27" s="289"/>
      <c r="D27" s="207" t="str">
        <f>критерии!$F$65</f>
        <v>2.2</v>
      </c>
      <c r="E27" s="301" t="str">
        <f>IF(AND(критерии!$B$65=Данные!$B$7,OR(критерии!$A$65=Данные!$C$9,критерии!$A$65=$E$6)),критерии!$G$65,"-")</f>
        <v>Опыт работы Изготовителя ТМЦ по предмету предквалификации</v>
      </c>
      <c r="F27" s="302"/>
      <c r="G27" s="79" t="str">
        <f>критерии!$H$65&amp;CHAR(10)&amp;IF(критерии!$D$65=Данные!$A$20,Данные!$B$20,"")</f>
        <v xml:space="preserve"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
</v>
      </c>
      <c r="H27" s="80" t="str">
        <f>критерии!$I$65</f>
        <v>Форма № 7</v>
      </c>
      <c r="I27" s="183" t="b">
        <v>0</v>
      </c>
      <c r="J27" s="101" t="str">
        <f t="shared" si="0"/>
        <v>2.2</v>
      </c>
      <c r="K27" s="145" t="str">
        <f>IF(I27,CONCATENATE(Данные!$A$18,J27),"")</f>
        <v/>
      </c>
      <c r="L27" s="81"/>
      <c r="M27" s="151" t="e">
        <f>IF(L27=Данные!$B$16,"-",VLOOKUP(L27,критерии!$I$66:$J$67,2,0))</f>
        <v>#N/A</v>
      </c>
      <c r="N27" s="152"/>
    </row>
    <row r="28" spans="2:15" ht="61.5" customHeight="1">
      <c r="B28" s="287"/>
      <c r="C28" s="289"/>
      <c r="D28" s="207" t="str">
        <f>критерии!$F$68</f>
        <v>2.3</v>
      </c>
      <c r="E28" s="301" t="str">
        <f>IF(AND(критерии!$B$68=Данные!$B$7,OR(критерии!$A$68=Данные!$C$9,критерии!$A$68=$E$6)),IF(F8="",CONCATENATE(критерии!$G$68,CHAR(10),критерии!$F$69,критерии!$G$69),IF(F8=критерии!$F$69,критерии!$G$69,"-")),"-")</f>
        <v>В зависимости от статуса участника:
Официальный представитель изготовителя/ДилерОпыт работы по предмету предквалификации официального представителя изготовителя</v>
      </c>
      <c r="F28" s="302"/>
      <c r="G28" s="79" t="str">
        <f>критерии!$H$68&amp;CHAR(10)&amp;IF(критерии!$D$68=Данные!$A$20,Данные!$B$20,"")</f>
        <v xml:space="preserve">Форма, заверенная печатью организации и подписью руководителя.pdf
</v>
      </c>
      <c r="H28" s="80" t="str">
        <f>критерии!$I$68</f>
        <v>Форма № 7</v>
      </c>
      <c r="I28" s="183" t="b">
        <v>0</v>
      </c>
      <c r="J28" s="101" t="str">
        <f t="shared" si="0"/>
        <v>2.3</v>
      </c>
      <c r="K28" s="145" t="str">
        <f>IF(I28,CONCATENATE(Данные!$A$18,J28),"")</f>
        <v/>
      </c>
      <c r="L28" s="81" t="e">
        <f>IF($E$28="-",Данные!$B$16,IF(#REF!=Данные!$B$4,"",Данные!$B$16))</f>
        <v>#REF!</v>
      </c>
      <c r="M28" s="151" t="e">
        <f>IF(L28=Данные!$B$16,"-",VLOOKUP(L28,критерии!$I$69:$J$71,2,0))</f>
        <v>#REF!</v>
      </c>
      <c r="N28" s="152"/>
    </row>
    <row r="29" spans="2:15" ht="69.95" hidden="1" customHeight="1">
      <c r="B29" s="287"/>
      <c r="C29" s="289"/>
      <c r="D29" s="207" t="str">
        <f>критерии!$F$72</f>
        <v>2.3</v>
      </c>
      <c r="E29" s="301" t="str">
        <f>IF(AND(критерии!$B$72=Данные!$B$7,OR(критерии!$A$72=Данные!$C$9,критерии!$A$72=$E$6)),критерии!$G$72,"-")</f>
        <v>-</v>
      </c>
      <c r="F29" s="302"/>
      <c r="G29" s="79" t="str">
        <f>критерии!$H$72&amp;CHAR(10)&amp;IF(критерии!$D$72=Данные!$A$20,Данные!$B$20,"")</f>
        <v xml:space="preserve">Копия Приказов назначения, положение об отделе, должностных инструкций, заверенные печатью организации и подписью руководителя.pdf
</v>
      </c>
      <c r="H29" s="80" t="str">
        <f>критерии!$I$72</f>
        <v xml:space="preserve"> </v>
      </c>
      <c r="I29" s="183" t="b">
        <v>0</v>
      </c>
      <c r="J29" s="101" t="str">
        <f t="shared" si="0"/>
        <v>2.3</v>
      </c>
      <c r="K29" s="145" t="str">
        <f>IF(I29,CONCATENATE(Данные!$A$18,J29),"")</f>
        <v/>
      </c>
      <c r="L29" s="81" t="str">
        <f>IF($E$29="-",Данные!$B$16,"")</f>
        <v>Не применимо</v>
      </c>
      <c r="M29" s="151" t="str">
        <f>IF(L29=Данные!$B$16,"-",VLOOKUP(L29,критерии!$I$73:$J$74,3,0))</f>
        <v>-</v>
      </c>
      <c r="N29" s="152"/>
    </row>
    <row r="30" spans="2:15" ht="69.95" customHeight="1" thickBot="1">
      <c r="B30" s="305"/>
      <c r="C30" s="311"/>
      <c r="D30" s="207" t="str">
        <f>критерии!$F$75</f>
        <v>2.4</v>
      </c>
      <c r="E30" s="284" t="str">
        <f>IF(AND(критерии!$B$75=Данные!$B$7,OR(критерии!$A$75=Данные!$C$9,критерии!$A$75=$E$6)),критерии!$G$75,"-")</f>
        <v>Количество не урегулированных претензий по качеству продукции/работ/услуг, в судебном порядке</v>
      </c>
      <c r="F30" s="285"/>
      <c r="G30" s="79" t="str">
        <f>критерии!$H$75&amp;CHAR(10)&amp;IF(критерии!$D$75=Данные!$A$20,Данные!$B$20,"")</f>
        <v xml:space="preserve">Форма, заверенная печатью организации и подписью руководителя.pdf
</v>
      </c>
      <c r="H30" s="64" t="str">
        <f>критерии!$I$75</f>
        <v xml:space="preserve">Форма № 23  </v>
      </c>
      <c r="I30" s="183" t="b">
        <v>0</v>
      </c>
      <c r="J30" s="101" t="str">
        <f t="shared" si="0"/>
        <v>2.4</v>
      </c>
      <c r="K30" s="145" t="str">
        <f>IF(I30,CONCATENATE(Данные!$A$18,J30),"")</f>
        <v/>
      </c>
      <c r="L30" s="81"/>
      <c r="M30" s="151" t="e">
        <f>IF(L30=Данные!$B$16,"-",VLOOKUP(L30,критерии!$I$76:$J$77,2,0))</f>
        <v>#N/A</v>
      </c>
      <c r="N30" s="152"/>
    </row>
    <row r="31" spans="2:15" ht="120" customHeight="1">
      <c r="B31" s="278">
        <f>критерии!$F$78</f>
        <v>3</v>
      </c>
      <c r="C31" s="352" t="str">
        <f>критерии!$G$78</f>
        <v>Гарантии и обязательства</v>
      </c>
      <c r="D31" s="235" t="str">
        <f>критерии!$F$79</f>
        <v>3.1</v>
      </c>
      <c r="E31" s="274" t="str">
        <f>IF(AND(критерии!$B$79=Данные!$B$7,OR(критерии!$A$79=Данные!$C$9,критерии!$A$79=$E$6)),критерии!$G$79,"-")</f>
        <v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v>
      </c>
      <c r="F31" s="275"/>
      <c r="G31" s="77" t="str">
        <f>критерии!$H$79&amp;CHAR(10)&amp;IF(критерии!$D$79=Данные!$A$20,Данные!$B$20,"")</f>
        <v xml:space="preserve"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
</v>
      </c>
      <c r="H31" s="78" t="str">
        <f>критерии!$I$79</f>
        <v xml:space="preserve"> </v>
      </c>
      <c r="I31" s="183" t="b">
        <v>0</v>
      </c>
      <c r="J31" s="101" t="str">
        <f t="shared" si="0"/>
        <v>3.1</v>
      </c>
      <c r="K31" s="145" t="str">
        <f>IF(I31,CONCATENATE(Данные!$A$18,J31),"")</f>
        <v/>
      </c>
      <c r="L31" s="81"/>
      <c r="M31" s="151" t="e">
        <f>IF(L31=Данные!$B$16,"-",VLOOKUP(L31,критерии!$I$80:$J$81,2,0))</f>
        <v>#N/A</v>
      </c>
      <c r="N31" s="152"/>
    </row>
    <row r="32" spans="2:15" ht="69.95" customHeight="1">
      <c r="B32" s="279"/>
      <c r="C32" s="353"/>
      <c r="D32" s="234" t="str">
        <f>критерии!$F$82</f>
        <v>3.2</v>
      </c>
      <c r="E32" s="276" t="str">
        <f>IF(AND(критерии!$B$82=Данные!$B$7,OR(критерии!$A$82=Данные!$C$9,критерии!$A$82=$E$6)),критерии!$G$82,"-")</f>
        <v>Заявление о добросовестности контрагента</v>
      </c>
      <c r="F32" s="277"/>
      <c r="G32" s="79" t="str">
        <f>критерии!$H$82&amp;CHAR(10)&amp;IF(критерии!$D$82=Данные!$A$20,Данные!$B$20,"")</f>
        <v xml:space="preserve">Форма, заверенная печатью организации и подписью руководителя.pdf
</v>
      </c>
      <c r="H32" s="80" t="str">
        <f>критерии!$I$82</f>
        <v>Форма "Заявление о добросовестности"</v>
      </c>
      <c r="I32" s="183" t="b">
        <v>0</v>
      </c>
      <c r="J32" s="101" t="str">
        <f t="shared" si="0"/>
        <v>3.2</v>
      </c>
      <c r="K32" s="145" t="str">
        <f>IF(I32,CONCATENATE(Данные!$A$18,J32),"")</f>
        <v/>
      </c>
      <c r="L32" s="81"/>
      <c r="M32" s="151" t="e">
        <f>IF(L32=Данные!$B$16,"-",VLOOKUP(L32,критерии!$I$83:$J$84,2,0))</f>
        <v>#N/A</v>
      </c>
      <c r="N32" s="152"/>
    </row>
    <row r="33" spans="2:14" ht="69.95" customHeight="1">
      <c r="B33" s="279"/>
      <c r="C33" s="353"/>
      <c r="D33" s="234" t="str">
        <f>критерии!$F$85</f>
        <v>3.3</v>
      </c>
      <c r="E33" s="276" t="str">
        <f>IF(AND(критерии!$B$85=Данные!$B$7,OR(критерии!$A$85=Данные!$C$9,критерии!$A$85=$E$6)),критерии!$G$85,"-")</f>
        <v xml:space="preserve">Устав или Доверенность на уполномоченное лицо, предоставляющая право выступать от имени организации </v>
      </c>
      <c r="F33" s="277"/>
      <c r="G33" s="79" t="str">
        <f>критерии!$H$85&amp;CHAR(10)&amp;IF(критерии!$D$85=Данные!$A$20,Данные!$B$20,"")</f>
        <v xml:space="preserve"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
</v>
      </c>
      <c r="H33" s="80" t="str">
        <f>критерии!$I$85</f>
        <v xml:space="preserve"> </v>
      </c>
      <c r="I33" s="183" t="b">
        <v>0</v>
      </c>
      <c r="J33" s="101" t="str">
        <f t="shared" ref="J33:J34" si="1">D33</f>
        <v>3.3</v>
      </c>
      <c r="K33" s="145" t="str">
        <f>IF(I33,CONCATENATE(Данные!$A$18,J33),"")</f>
        <v/>
      </c>
      <c r="L33" s="81"/>
      <c r="M33" s="151" t="e">
        <f>IF(L33=Данные!$B$16,"-",VLOOKUP(L33,критерии!$I$83:$J$84,2,0))</f>
        <v>#N/A</v>
      </c>
      <c r="N33" s="152"/>
    </row>
    <row r="34" spans="2:14" ht="69.95" customHeight="1">
      <c r="B34" s="279"/>
      <c r="C34" s="353"/>
      <c r="D34" s="216" t="str">
        <f>критерии!$F$88</f>
        <v>3.4</v>
      </c>
      <c r="E34" s="320" t="str">
        <f>IF(AND(критерии!$B$88=Данные!$B$7,OR(критерии!$A$88=Данные!$C$9,критерии!$A$88=$E$6)),критерии!$G$88,"-")</f>
        <v>Согласие с Планом контроля качества (ПКК)</v>
      </c>
      <c r="F34" s="321"/>
      <c r="G34" s="85" t="str">
        <f>критерии!$H$88&amp;CHAR(10)&amp;IF(критерии!$D$88=Данные!$A$20,Данные!$B$20,"")</f>
        <v xml:space="preserve">Подписанный ПКК, а также письмо на фирменном бланке организации за подписью руководителя о согласии / несогласии с ПКК
</v>
      </c>
      <c r="H34" s="86" t="str">
        <f>критерии!$I$88</f>
        <v xml:space="preserve"> </v>
      </c>
      <c r="I34" s="184" t="b">
        <v>0</v>
      </c>
      <c r="J34" s="101" t="str">
        <f t="shared" si="1"/>
        <v>3.4</v>
      </c>
      <c r="K34" s="154" t="str">
        <f>IF(I34,CONCATENATE(Данные!$A$18,J34),"")</f>
        <v/>
      </c>
      <c r="L34" s="155"/>
      <c r="M34" s="156" t="e">
        <f>IF(L34=Данные!$B$16,"-",VLOOKUP(L34,критерии!$I$89:$J$90,2,0))</f>
        <v>#N/A</v>
      </c>
      <c r="N34" s="153"/>
    </row>
    <row r="35" spans="2:14" ht="69.95" customHeight="1" thickBot="1">
      <c r="B35" s="280"/>
      <c r="C35" s="354"/>
      <c r="D35" s="237" t="str">
        <f>критерии!$F$91</f>
        <v>3.5</v>
      </c>
      <c r="E35" s="284" t="str">
        <f>IF(AND(критерии!$B$91=Данные!$B$7,OR(критерии!$A$91=Данные!$C$9,критерии!$A$91=$E$6)),критерии!$G$91,"-")</f>
        <v>Согласие с нормативными документами (МУ, ЕТТ, РГ, ТПКК)</v>
      </c>
      <c r="F35" s="285"/>
      <c r="G35" s="82" t="str">
        <f>критерии!$H$91&amp;CHAR(10)&amp;IF(критерии!$D$91=Данные!$A$20,Данные!$B$20,"")</f>
        <v xml:space="preserve">Письмо на фирменном бланке организации за подписью руководителя о согласии / несогласии с методическими указаниями
</v>
      </c>
      <c r="H35" s="83" t="str">
        <f>критерии!$I$91</f>
        <v xml:space="preserve"> </v>
      </c>
      <c r="I35" s="184" t="b">
        <v>0</v>
      </c>
      <c r="J35" s="101" t="str">
        <f t="shared" si="0"/>
        <v>3.5</v>
      </c>
      <c r="K35" s="154" t="str">
        <f>IF(I35,CONCATENATE(Данные!$A$18,J35),"")</f>
        <v/>
      </c>
      <c r="L35" s="155"/>
      <c r="M35" s="156" t="e">
        <f>IF(L35=Данные!$B$16,"-",VLOOKUP(L35,критерии!$I$92:$J$93,2,0))</f>
        <v>#N/A</v>
      </c>
      <c r="N35" s="153"/>
    </row>
    <row r="36" spans="2:14" ht="89.25" customHeight="1">
      <c r="B36" s="278">
        <f>критерии!$F$94</f>
        <v>4</v>
      </c>
      <c r="C36" s="281" t="str">
        <f>критерии!$G$94</f>
        <v>Требования к сварочному производству</v>
      </c>
      <c r="D36" s="235" t="str">
        <f>критерии!$F$95</f>
        <v>4.1</v>
      </c>
      <c r="E36" s="274" t="str">
        <f>IF(AND(критерии!$B$95=Данные!$B$7,OR(критерии!$A$95=Данные!$C$9,критерии!$A$95=$E$6)),критерии!$G$95,"-")</f>
        <v>Перечень персонала (монтажники/сборщики)</v>
      </c>
      <c r="F36" s="275"/>
      <c r="G36" s="77" t="str">
        <f>критерии!$H$95&amp;CHAR(10)&amp;IF(критерии!$D$95=Данные!$A$20,Данные!$B$20,"")</f>
        <v xml:space="preserve"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
</v>
      </c>
      <c r="H36" s="240" t="str">
        <f>критерии!$I$95</f>
        <v xml:space="preserve">Форма № 16  </v>
      </c>
      <c r="I36" s="183" t="b">
        <v>0</v>
      </c>
      <c r="J36" s="101" t="str">
        <f t="shared" ref="J36:J40" si="2">D36</f>
        <v>4.1</v>
      </c>
      <c r="K36" s="145" t="str">
        <f>IF(I36,CONCATENATE(Данные!$A$18,J36),"")</f>
        <v/>
      </c>
      <c r="L36" s="81"/>
      <c r="M36" s="151" t="e">
        <f>IF(L36=Данные!$B$16,"-",VLOOKUP(L36,критерии!$I$96:$J$97,2,0))</f>
        <v>#N/A</v>
      </c>
      <c r="N36" s="152"/>
    </row>
    <row r="37" spans="2:14" ht="123.75" customHeight="1">
      <c r="B37" s="279"/>
      <c r="C37" s="282"/>
      <c r="D37" s="236" t="str">
        <f>критерии!$F$98</f>
        <v>4.2</v>
      </c>
      <c r="E37" s="276" t="str">
        <f>IF(AND(критерии!$B$98=Данные!$B$7,OR(критерии!$A$98=Данные!$C$9,критерии!$A$98=$E$6)),критерии!$G$98,"-")</f>
        <v>Перечень аттестованного в НАКС персонала (сварщики)</v>
      </c>
      <c r="F37" s="277"/>
      <c r="G37" s="79" t="str">
        <f>критерии!$H$98&amp;CHAR(10)&amp;IF(критерии!$D$98=Данные!$A$20,Данные!$B$20,"")</f>
        <v xml:space="preserve"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37" s="112" t="str">
        <f>критерии!$I$98</f>
        <v>Форма № 17</v>
      </c>
      <c r="I37" s="183" t="b">
        <v>0</v>
      </c>
      <c r="J37" s="101" t="str">
        <f t="shared" si="2"/>
        <v>4.2</v>
      </c>
      <c r="K37" s="145" t="str">
        <f>IF(I37,CONCATENATE(Данные!$A$18,J37),"")</f>
        <v/>
      </c>
      <c r="L37" s="81"/>
      <c r="M37" s="151" t="e">
        <f>IF(L37=Данные!$B$16,"-",VLOOKUP(L37,критерии!$I$99:$J$100,2,0))</f>
        <v>#N/A</v>
      </c>
      <c r="N37" s="152"/>
    </row>
    <row r="38" spans="2:14" ht="140.25" customHeight="1">
      <c r="B38" s="279"/>
      <c r="C38" s="282"/>
      <c r="D38" s="236" t="str">
        <f>критерии!$F$101</f>
        <v>4.3</v>
      </c>
      <c r="E38" s="276" t="str">
        <f>IF(AND(критерии!$B$101=Данные!$B$7,OR(критерии!$A$101=Данные!$C$9,критерии!$A$101=$E$6)),критерии!$G$101,"-")</f>
        <v>Перечень аттестованного в НАКС персонала (специалисты сварочного производства II-IV уровня)</v>
      </c>
      <c r="F38" s="277"/>
      <c r="G38" s="79" t="str">
        <f>критерии!$H$101&amp;CHAR(10)&amp;IF(критерии!$D$101=Данные!$A$20,Данные!$B$20,"")</f>
        <v xml:space="preserve"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38" s="112" t="str">
        <f>критерии!$I$101</f>
        <v xml:space="preserve">Форма № 18 </v>
      </c>
      <c r="I38" s="183" t="b">
        <v>0</v>
      </c>
      <c r="J38" s="101" t="str">
        <f t="shared" si="2"/>
        <v>4.3</v>
      </c>
      <c r="K38" s="145" t="str">
        <f>IF(I38,CONCATENATE(Данные!$A$18,J38),"")</f>
        <v/>
      </c>
      <c r="L38" s="81"/>
      <c r="M38" s="151" t="e">
        <f>IF(L38=Данные!$B$16,"-",VLOOKUP(L38,критерии!$I$102:$J$103,2,0))</f>
        <v>#N/A</v>
      </c>
      <c r="N38" s="152"/>
    </row>
    <row r="39" spans="2:14" ht="124.5" customHeight="1">
      <c r="B39" s="279"/>
      <c r="C39" s="282"/>
      <c r="D39" s="236" t="str">
        <f>критерии!$F$104</f>
        <v>4.4</v>
      </c>
      <c r="E39" s="276" t="str">
        <f>IF(AND(критерии!$B$104=Данные!$B$7,OR(критерии!$A$104=Данные!$C$9,критерии!$A$104=$E$6)),критерии!$G$104,"-")</f>
        <v>Перечень аттестованного на право проведения визуального и измерительного контроля персонала</v>
      </c>
      <c r="F39" s="277"/>
      <c r="G39" s="79" t="str">
        <f>критерии!$H$104&amp;CHAR(10)&amp;IF(критерии!$D$104=Данные!$A$20,Данные!$B$20,"")</f>
        <v xml:space="preserve"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39" s="112" t="str">
        <f>критерии!$I$104</f>
        <v xml:space="preserve">Форма № 18А </v>
      </c>
      <c r="I39" s="184" t="b">
        <v>0</v>
      </c>
      <c r="J39" s="101" t="str">
        <f t="shared" si="2"/>
        <v>4.4</v>
      </c>
      <c r="K39" s="154" t="str">
        <f>IF(I39,CONCATENATE(Данные!$A$18,J39),"")</f>
        <v/>
      </c>
      <c r="L39" s="155"/>
      <c r="M39" s="156" t="e">
        <f>IF(L39=Данные!$B$16,"-",VLOOKUP(L39,критерии!$I$105:$J$106,2,0))</f>
        <v>#N/A</v>
      </c>
      <c r="N39" s="153"/>
    </row>
    <row r="40" spans="2:14" ht="112.5" customHeight="1">
      <c r="B40" s="279"/>
      <c r="C40" s="282"/>
      <c r="D40" s="236" t="str">
        <f>критерии!$F$107</f>
        <v>4.5</v>
      </c>
      <c r="E40" s="276" t="str">
        <f>IF(AND(критерии!$B$107=Данные!$B$7,OR(критерии!$A$107=Данные!$C$9,критерии!$A$107=$E$6)),критерии!$G$107,"-")</f>
        <v>Перечень аттестованного в НАКС сварочного оборудования, необходимого для выполнения заявленных видов работ</v>
      </c>
      <c r="F40" s="277"/>
      <c r="G40" s="79" t="str">
        <f>критерии!$H$107&amp;CHAR(10)&amp;IF(критерии!$D$107=Данные!$A$20,Данные!$B$20,"")</f>
        <v xml:space="preserve"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40" s="112" t="str">
        <f>критерии!$I$107</f>
        <v xml:space="preserve">Форма № 19  </v>
      </c>
      <c r="I40" s="184" t="b">
        <v>0</v>
      </c>
      <c r="J40" s="101" t="str">
        <f t="shared" si="2"/>
        <v>4.5</v>
      </c>
      <c r="K40" s="154" t="str">
        <f>IF(I40,CONCATENATE(Данные!$A$18,J40),"")</f>
        <v/>
      </c>
      <c r="L40" s="155"/>
      <c r="M40" s="156" t="e">
        <f>IF(L40=Данные!$B$16,"-",VLOOKUP(L40,критерии!$I$108:$J$109,2,0))</f>
        <v>#N/A</v>
      </c>
      <c r="N40" s="153"/>
    </row>
    <row r="41" spans="2:14" ht="129" customHeight="1" thickBot="1">
      <c r="B41" s="280"/>
      <c r="C41" s="283"/>
      <c r="D41" s="237" t="str">
        <f>критерии!$F$110</f>
        <v>4.6</v>
      </c>
      <c r="E41" s="284" t="str">
        <f>IF(AND(критерии!$B$110=Данные!$B$7,OR(критерии!$A$110=Данные!$C$9,критерии!$A$110=$E$6)),критерии!$G$110,"-")</f>
        <v>Свидетельство (НАКС) о готовности организации-заявителя к использованию аттестованной технологии сварки в соответствии с требованиями РД 03-615-03</v>
      </c>
      <c r="F41" s="285"/>
      <c r="G41" s="82" t="str">
        <f>критерии!$H$110&amp;CHAR(10)&amp;IF(критерии!$D$110=Данные!$A$20,Данные!$B$20,"")</f>
        <v xml:space="preserve"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41" s="241" t="str">
        <f>критерии!$I$110</f>
        <v>Форма № 20</v>
      </c>
      <c r="I41" s="184" t="b">
        <v>0</v>
      </c>
      <c r="J41" s="101" t="str">
        <f t="shared" ref="J41" si="3">D41</f>
        <v>4.6</v>
      </c>
      <c r="K41" s="154" t="str">
        <f>IF(I41,CONCATENATE(Данные!$A$18,J41),"")</f>
        <v/>
      </c>
      <c r="L41" s="155"/>
      <c r="M41" s="156" t="e">
        <f>IF(L41=Данные!$B$16,"-",VLOOKUP(L41,критерии!$I$111:$J$112,2,0))</f>
        <v>#N/A</v>
      </c>
      <c r="N41" s="153"/>
    </row>
    <row r="42" spans="2:14" ht="22.15" customHeight="1" thickBot="1">
      <c r="B42" s="55"/>
      <c r="C42" s="56"/>
      <c r="D42" s="56"/>
      <c r="E42" s="56"/>
      <c r="F42" s="56"/>
      <c r="G42" s="56" t="s">
        <v>51</v>
      </c>
      <c r="H42" s="87"/>
      <c r="I42" s="185"/>
      <c r="J42" s="158"/>
      <c r="K42" s="159"/>
      <c r="L42" s="160" t="s">
        <v>195</v>
      </c>
      <c r="M42" s="162">
        <f>COUNTIF(M20:M35,Данные!$B$15)</f>
        <v>0</v>
      </c>
      <c r="N42" s="161" t="s">
        <v>195</v>
      </c>
    </row>
    <row r="43" spans="2:14" ht="150" customHeight="1" thickBot="1">
      <c r="B43" s="287">
        <f>критерии!$F$114</f>
        <v>5</v>
      </c>
      <c r="C43" s="289" t="str">
        <f>критерии!$G$114</f>
        <v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v>
      </c>
      <c r="D43" s="217" t="str">
        <f>критерии!$F$115</f>
        <v>5.1</v>
      </c>
      <c r="E43" s="307" t="str">
        <f>IF(AND(критерии!$B$115=Данные!$B$7,OR(критерии!$A$115=Данные!$C$9,критерии!$A$115=$E$6)),критерии!$G$115,"-")</f>
        <v>Проведение контроля неразрушающего (собственная лаборатория по испытанию и/или контролю материалов и ее соответствие требованиям / привлечение сторонней лаборатории)</v>
      </c>
      <c r="F43" s="308"/>
      <c r="G43" s="88" t="str">
        <f>критерии!$H$115&amp;CHAR(10)&amp;IF(критерии!$D$115=Данные!$A$20,Данные!$B$20,"")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43" s="89" t="str">
        <f>критерии!$I$115</f>
        <v>Форма № 12
Форма № 13</v>
      </c>
      <c r="I43" s="189" t="b">
        <v>0</v>
      </c>
      <c r="J43" s="250" t="str">
        <f>D43</f>
        <v>5.1</v>
      </c>
      <c r="K43" s="235" t="str">
        <f>IF(I43,CONCATENATE(Данные!$A$18,J43),"")</f>
        <v/>
      </c>
      <c r="L43" s="90" t="str">
        <f>IF($E$43="-",Данные!$B$16,"")</f>
        <v/>
      </c>
      <c r="M43" s="370"/>
      <c r="N43" s="371"/>
    </row>
    <row r="44" spans="2:14" ht="150" hidden="1" customHeight="1">
      <c r="B44" s="287"/>
      <c r="C44" s="289"/>
      <c r="D44" s="217" t="str">
        <f>критерии!$F$119</f>
        <v>5.1</v>
      </c>
      <c r="E44" s="307" t="str">
        <f>IF(AND(критерии!$B$119=Данные!$B$7,OR(критерии!$A$119=Данные!$C$9,критерии!$A$119=$E$6)),критерии!$G$119,"-")</f>
        <v>-</v>
      </c>
      <c r="F44" s="308"/>
      <c r="G44" s="88" t="str">
        <f>критерии!$H$119&amp;CHAR(10)&amp;IF(критерии!$D$119=Данные!$A$20,Данные!$B$20,"")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44" s="89" t="str">
        <f>критерии!$I$119</f>
        <v>Форма № 12
Форма № 13</v>
      </c>
      <c r="I44" s="186" t="b">
        <v>0</v>
      </c>
      <c r="J44" s="242" t="str">
        <f>D44</f>
        <v>5.1</v>
      </c>
      <c r="K44" s="217" t="str">
        <f>IF(I44,CONCATENATE(Данные!$A$18,J44),"")</f>
        <v/>
      </c>
      <c r="L44" s="157"/>
      <c r="M44" s="370"/>
      <c r="N44" s="371"/>
    </row>
    <row r="45" spans="2:14" ht="150" hidden="1" customHeight="1">
      <c r="B45" s="305"/>
      <c r="C45" s="306"/>
      <c r="D45" s="206" t="str">
        <f>критерии!$F$123</f>
        <v>5.1</v>
      </c>
      <c r="E45" s="276" t="str">
        <f>IF(AND(критерии!$B$123=Данные!$B$7,OR(критерии!$A$123=Данные!$C$9,критерии!$A$123=$E$6)),критерии!$G$123,"-")</f>
        <v>-</v>
      </c>
      <c r="F45" s="277"/>
      <c r="G45" s="84" t="str">
        <f>критерии!$H$123&amp;CHAR(10)&amp;IF(критерии!$D$123=Данные!$A$20,Данные!$B$20,"")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45" s="91" t="str">
        <f>критерии!$I$123</f>
        <v>Форма № 12
Форма № 13</v>
      </c>
      <c r="I45" s="183" t="b">
        <v>0</v>
      </c>
      <c r="J45" s="242" t="str">
        <f t="shared" ref="J45:J92" si="4">D45</f>
        <v>5.1</v>
      </c>
      <c r="K45" s="217" t="str">
        <f>IF(I45,CONCATENATE(Данные!$A$18,J45),"")</f>
        <v/>
      </c>
      <c r="L45" s="92" t="str">
        <f>IF($E$45="-",Данные!$B$16,"")</f>
        <v>Не применимо</v>
      </c>
      <c r="M45" s="293"/>
      <c r="N45" s="294"/>
    </row>
    <row r="46" spans="2:14" ht="150" hidden="1" customHeight="1" thickBot="1">
      <c r="B46" s="295"/>
      <c r="C46" s="296"/>
      <c r="D46" s="216" t="str">
        <f>критерии!$F$127</f>
        <v>5.1</v>
      </c>
      <c r="E46" s="284" t="str">
        <f>IF(AND(критерии!$B$127=Данные!$B$7,OR(критерии!$A$127=Данные!$C$9,критерии!$A$127=$E$6)),критерии!$G$127,"-")</f>
        <v>-</v>
      </c>
      <c r="F46" s="285"/>
      <c r="G46" s="85" t="str">
        <f>критерии!$H$127&amp;CHAR(10)&amp;IF(критерии!$D$127=Данные!$A$20,Данные!$B$20,"")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46" s="63" t="str">
        <f>критерии!$I$127</f>
        <v>Форма № 12
Форма № 13</v>
      </c>
      <c r="I46" s="183" t="b">
        <v>0</v>
      </c>
      <c r="J46" s="242" t="str">
        <f>D46</f>
        <v>5.1</v>
      </c>
      <c r="K46" s="217" t="str">
        <f>IF(I46,CONCATENATE(Данные!$A$18,J46),"")</f>
        <v/>
      </c>
      <c r="L46" s="92" t="str">
        <f>IF($E$46="-",Данные!$B$16,"")</f>
        <v>Не применимо</v>
      </c>
      <c r="M46" s="293"/>
      <c r="N46" s="294"/>
    </row>
    <row r="47" spans="2:14" ht="69.95" hidden="1" customHeight="1">
      <c r="B47" s="291">
        <f>критерии!$F$131</f>
        <v>6</v>
      </c>
      <c r="C47" s="292" t="str">
        <f>критерии!$G$131</f>
        <v>Оценка соответствия производственных объектов, оборудования и производства требованиям</v>
      </c>
      <c r="D47" s="209" t="str">
        <f>критерии!$F$132</f>
        <v>6.0</v>
      </c>
      <c r="E47" s="274" t="str">
        <f>IF(AND(критерии!$B$132=Данные!$B$7,OR(критерии!$A$132=Данные!$C$9,критерии!$A$132=$E$6)),критерии!$G$132,"-")</f>
        <v>-</v>
      </c>
      <c r="F47" s="275"/>
      <c r="G47" s="77" t="str">
        <f>критерии!$H$132&amp;CHAR(10)&amp;IF(критерии!$D$132=Данные!$A$20,Данные!$B$20,"")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7" s="93" t="str">
        <f>критерии!$I$132</f>
        <v>Форма № 11</v>
      </c>
      <c r="I47" s="183" t="b">
        <v>0</v>
      </c>
      <c r="J47" s="242" t="str">
        <f t="shared" si="4"/>
        <v>6.0</v>
      </c>
      <c r="K47" s="236" t="str">
        <f>IF(I47,CONCATENATE(Данные!$A$18,J47),"")</f>
        <v/>
      </c>
      <c r="L47" s="92" t="str">
        <f>IF($E$47="-",Данные!$B$16,критерии!$I$133)</f>
        <v>Не применимо</v>
      </c>
      <c r="M47" s="293"/>
      <c r="N47" s="294"/>
    </row>
    <row r="48" spans="2:14" ht="69.95" hidden="1" customHeight="1" thickBot="1">
      <c r="B48" s="287"/>
      <c r="C48" s="289"/>
      <c r="D48" s="208" t="str">
        <f>критерии!$F$135</f>
        <v>6.0</v>
      </c>
      <c r="E48" s="284" t="str">
        <f>IF(AND(критерии!$B$135=Данные!$B$7,OR(критерии!$A$135=Данные!$C$9,критерии!$A$135=$E$6)),критерии!$G$135,"-")</f>
        <v>-</v>
      </c>
      <c r="F48" s="285"/>
      <c r="G48" s="82" t="str">
        <f>критерии!$H$135&amp;CHAR(10)&amp;IF(критерии!$D$135=Данные!$A$20,Данные!$B$20,"")</f>
        <v xml:space="preserve">Форма, заверенная печатью организации и подписью руководителя.pdf
</v>
      </c>
      <c r="H48" s="94" t="str">
        <f>критерии!$I$135</f>
        <v xml:space="preserve">Форма № 10  </v>
      </c>
      <c r="I48" s="183" t="b">
        <v>0</v>
      </c>
      <c r="J48" s="242" t="str">
        <f t="shared" si="4"/>
        <v>6.0</v>
      </c>
      <c r="K48" s="236" t="str">
        <f>IF(I48,CONCATENATE(Данные!$A$18,J48),"")</f>
        <v/>
      </c>
      <c r="L48" s="92" t="str">
        <f>IF($E$48="-",Данные!$B$16,критерии!$I$136)</f>
        <v>Не применимо</v>
      </c>
      <c r="M48" s="293"/>
      <c r="N48" s="294"/>
    </row>
    <row r="49" spans="2:14" ht="69.95" customHeight="1">
      <c r="B49" s="287"/>
      <c r="C49" s="289"/>
      <c r="D49" s="297" t="str">
        <f>критерии!$F$138</f>
        <v>6.1</v>
      </c>
      <c r="E49" s="322" t="str">
        <f>IF(AND(критерии!$B$138=Данные!$B$7,OR(критерии!$A$138=Данные!$C$9,критерии!$A$138=$E$6)),критерии!$G$138,"-")</f>
        <v>Участок изготовления продукции (оценка количества, площади, состава оборудования для изготовления)</v>
      </c>
      <c r="F49" s="95" t="str">
        <f>IF(AND(критерии!$B$138=Данные!$B$7,OR(критерии!$A$138=Данные!$C$9,критерии!$A$138=$E$6)),критерии!$G$139,"-")</f>
        <v>Производственные площади (количество, площадь, аренда/собственность)</v>
      </c>
      <c r="G49" s="77" t="str">
        <f>критерии!$H$139&amp;CHAR(10)&amp;IF(критерии!$D$139=Данные!$A$20,Данные!$B$20,"")</f>
        <v xml:space="preserve">Копии документов, заверенные печатью организации и подписью руководителя.pdf
Фото в формате .jpg, Видео обзор производственной площадки
</v>
      </c>
      <c r="H49" s="93" t="str">
        <f>критерии!$I$139</f>
        <v>Форма № 11</v>
      </c>
      <c r="I49" s="183" t="b">
        <v>0</v>
      </c>
      <c r="J49" s="242" t="str">
        <f>D49</f>
        <v>6.1</v>
      </c>
      <c r="K49" s="236" t="str">
        <f>IF(I49,CONCATENATE(Данные!$A$18,J49),"")</f>
        <v/>
      </c>
      <c r="L49" s="92" t="str">
        <f>IF($E$49="-",Данные!$B$16,критерии!$I$161)</f>
        <v>___ шт., ____ кв.м</v>
      </c>
      <c r="M49" s="293"/>
      <c r="N49" s="294"/>
    </row>
    <row r="50" spans="2:14" ht="69.95" customHeight="1">
      <c r="B50" s="287"/>
      <c r="C50" s="289"/>
      <c r="D50" s="303"/>
      <c r="E50" s="323"/>
      <c r="F50" s="96" t="str">
        <f>IF(AND(критерии!$B$138=Данные!$B$7,OR(критерии!$A$138=Данные!$C$9,критерии!$A$138=$E$6)),критерии!$G$140,"-")</f>
        <v>Основное станочное оборудование</v>
      </c>
      <c r="G50" s="79" t="str">
        <f>критерии!$H$140&amp;CHAR(10)&amp;IF(критерии!$D$140=Данные!$A$20,Данные!$B$20,"")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0" s="97" t="str">
        <f>критерии!$I$140</f>
        <v xml:space="preserve">Форма № 10  </v>
      </c>
      <c r="I50" s="183" t="b">
        <v>0</v>
      </c>
      <c r="J50" s="242" t="str">
        <f>D49</f>
        <v>6.1</v>
      </c>
      <c r="K50" s="236" t="str">
        <f>IF(I50,CONCATENATE(Данные!$A$18,J50),"")</f>
        <v/>
      </c>
      <c r="L50" s="92" t="str">
        <f>IF($E$49="-",Данные!$B$16,критерии!$I$162)</f>
        <v>___ ед.</v>
      </c>
      <c r="M50" s="293"/>
      <c r="N50" s="294"/>
    </row>
    <row r="51" spans="2:14" ht="69.95" hidden="1" customHeight="1">
      <c r="B51" s="287"/>
      <c r="C51" s="289"/>
      <c r="D51" s="172" t="str">
        <f>критерии!$F$141</f>
        <v>6.1</v>
      </c>
      <c r="E51" s="211" t="str">
        <f>IF(AND(критерии!$B$141=Данные!$B$7,OR(критерии!$A$141=Данные!$C$9,критерии!$A$141=$E$6)),критерии!$G$141,"-")</f>
        <v>-</v>
      </c>
      <c r="F51" s="29" t="str">
        <f>IF(AND(критерии!$B$142=Данные!$B$7,OR(критерии!$A$142=Данные!$C$9,критерии!$A$142=$E$6)),критерии!$G$142,"-")</f>
        <v>-</v>
      </c>
      <c r="G51" s="198" t="str">
        <f>критерии!$H$142&amp;CHAR(10)&amp;IF(критерии!$D$142=Данные!$A$20,Данные!$B$20,"")</f>
        <v xml:space="preserve">Поясняющее письмо, фото, договор на приобретении готовых литейных изделий, сертификаты качества на приобретаемую продукцию и т.п.
</v>
      </c>
      <c r="H51" s="97" t="str">
        <f>критерии!$I$142</f>
        <v xml:space="preserve">Форма № 10, Форма № 11 </v>
      </c>
      <c r="I51" s="183" t="b">
        <v>0</v>
      </c>
      <c r="J51" s="242" t="str">
        <f>D51</f>
        <v>6.1</v>
      </c>
      <c r="K51" s="236" t="str">
        <f>IF(I51,CONCATENATE(Данные!$A$18,J51),"")</f>
        <v/>
      </c>
      <c r="L51" s="92" t="str">
        <f>IF($E$49="-",Данные!$B$16,"")</f>
        <v/>
      </c>
      <c r="M51" s="293"/>
      <c r="N51" s="294"/>
    </row>
    <row r="52" spans="2:14" ht="90" customHeight="1">
      <c r="B52" s="287"/>
      <c r="C52" s="289"/>
      <c r="D52" s="172" t="str">
        <f>критерии!$F$146</f>
        <v>6.2</v>
      </c>
      <c r="E52" s="382" t="str">
        <f>IF(AND(критерии!$B$146=Данные!$B$7,OR(критерии!$A$146=Данные!$C$9,критерии!$A$146=$E$6)),критерии!$G$146,"-")</f>
        <v>Материалы и полуфабрикаты, используемые в производстве</v>
      </c>
      <c r="F52" s="383"/>
      <c r="G52" s="198" t="str">
        <f>критерии!$H$146&amp;CHAR(10)&amp;IF(критерии!$D$146=Данные!$A$20,Данные!$B$20,"")</f>
        <v xml:space="preserve">Перечень приобретаемых материалов и полуфабрикатов, сертификаты качества на приобретаемую продукцию и т.п.
Договоры на приобретение материалов и полуфабрикатов, сертификаты качества на приобретаемую продукцию и т.п
</v>
      </c>
      <c r="H52" s="193" t="str">
        <f>критерии!$I$146</f>
        <v xml:space="preserve"> </v>
      </c>
      <c r="I52" s="183" t="b">
        <v>0</v>
      </c>
      <c r="J52" s="242" t="str">
        <f>D52</f>
        <v>6.2</v>
      </c>
      <c r="K52" s="236" t="str">
        <f>IF(I52,CONCATENATE(Данные!$A$18,J52),"")</f>
        <v/>
      </c>
      <c r="L52" s="92" t="str">
        <f>IF($E$49="-",Данные!$B$16,"")</f>
        <v/>
      </c>
      <c r="M52" s="293"/>
      <c r="N52" s="294"/>
    </row>
    <row r="53" spans="2:14" ht="50.1" customHeight="1">
      <c r="B53" s="287"/>
      <c r="C53" s="289"/>
      <c r="D53" s="303" t="str">
        <f>критерии!$F$149</f>
        <v>6.3</v>
      </c>
      <c r="E53" s="323" t="str">
        <f>IF(AND(критерии!$B$149=Данные!$B$7,OR(критерии!$A$149=Данные!$C$9,критерии!$A$149=$E$6)),критерии!$G$149,"-")</f>
        <v>Участок нанесение внешнего и внутреннего покрытия (оценка количества, площади, состава оборудования в соответствии с видом работ)</v>
      </c>
      <c r="F53" s="96" t="str">
        <f>IF(AND(критерии!$B$149=Данные!$B$7,OR(критерии!$A$149=Данные!$C$9,критерии!$A$149=$E$6)),критерии!$G$150,"-")</f>
        <v>Участок покраски (количество, площадь, аренда/собственность)</v>
      </c>
      <c r="G53" s="79" t="str">
        <f>критерии!$H$150&amp;CHAR(10)&amp;IF(критерии!$D$150=Данные!$A$20,Данные!$B$20,"")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3" s="97" t="str">
        <f>критерии!$I$150</f>
        <v>Форма № 11</v>
      </c>
      <c r="I53" s="183" t="b">
        <v>0</v>
      </c>
      <c r="J53" s="242" t="str">
        <f>D53</f>
        <v>6.3</v>
      </c>
      <c r="K53" s="236" t="str">
        <f>IF(I53,CONCATENATE(Данные!$A$18,J53),"")</f>
        <v/>
      </c>
      <c r="L53" s="92" t="str">
        <f>IF($E$53="-",Данные!$B$16,критерии!$I$161)</f>
        <v>___ шт., ____ кв.м</v>
      </c>
      <c r="M53" s="293"/>
      <c r="N53" s="294"/>
    </row>
    <row r="54" spans="2:14" ht="50.1" customHeight="1">
      <c r="B54" s="287"/>
      <c r="C54" s="289"/>
      <c r="D54" s="303"/>
      <c r="E54" s="323"/>
      <c r="F54" s="96" t="str">
        <f>IF(AND(критерии!$B$149=Данные!$B$7,OR(критерии!$A$149=Данные!$C$9,критерии!$A$149=$E$6)),критерии!$G$151,"-")</f>
        <v>Оборудование для нанесения покрытий (гальванических, ЛКП, гидроизолирующих, пр.)</v>
      </c>
      <c r="G54" s="79" t="str">
        <f>критерии!$H$151&amp;CHAR(10)&amp;IF(критерии!$D$151=Данные!$A$20,Данные!$B$20,"")</f>
        <v xml:space="preserve">Форма, заверенная печатью организации и подписью руководителя.pdf
</v>
      </c>
      <c r="H54" s="97" t="str">
        <f>критерии!$I$151</f>
        <v xml:space="preserve">Форма № 10  </v>
      </c>
      <c r="I54" s="183" t="b">
        <v>0</v>
      </c>
      <c r="J54" s="242" t="str">
        <f>D53</f>
        <v>6.3</v>
      </c>
      <c r="K54" s="236" t="str">
        <f>IF(I54,CONCATENATE(Данные!$A$18,J54),"")</f>
        <v/>
      </c>
      <c r="L54" s="92" t="str">
        <f>IF($E$53="-",Данные!$B$16,критерии!$I$162)</f>
        <v>___ ед.</v>
      </c>
      <c r="M54" s="293"/>
      <c r="N54" s="294"/>
    </row>
    <row r="55" spans="2:14" ht="50.1" customHeight="1">
      <c r="B55" s="287"/>
      <c r="C55" s="289"/>
      <c r="D55" s="303" t="str">
        <f>критерии!$F$152</f>
        <v>6.4</v>
      </c>
      <c r="E55" s="323" t="str">
        <f>IF(AND(критерии!$B$152=Данные!$B$7,OR(критерии!$A$152=Данные!$C$9,критерии!$A$152=$E$6)),критерии!$G$152,"-")</f>
        <v>Испытательный участок (оценка количества, площади, состава оборудования для проведения испытаний)</v>
      </c>
      <c r="F55" s="96" t="str">
        <f>IF(AND(критерии!$B$152=Данные!$B$7,OR(критерии!$A$152=Данные!$C$9,критерии!$A$152=$E$6)),критерии!$G$153,"-")</f>
        <v>Испытательный участок (количество, площадь, аренда/собственность)</v>
      </c>
      <c r="G55" s="79" t="str">
        <f>критерии!$H$153&amp;CHAR(10)&amp;IF(критерии!$D$153=Данные!$A$20,Данные!$B$20,"")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5" s="97" t="str">
        <f>критерии!$I$153</f>
        <v>Форма № 11</v>
      </c>
      <c r="I55" s="183" t="b">
        <v>0</v>
      </c>
      <c r="J55" s="242" t="str">
        <f>D55</f>
        <v>6.4</v>
      </c>
      <c r="K55" s="236" t="str">
        <f>IF(I55,CONCATENATE(Данные!$A$18,J55),"")</f>
        <v/>
      </c>
      <c r="L55" s="92" t="str">
        <f>IF($E$55="-",Данные!$B$16,критерии!$I$161)</f>
        <v>___ шт., ____ кв.м</v>
      </c>
      <c r="M55" s="293"/>
      <c r="N55" s="294"/>
    </row>
    <row r="56" spans="2:14" ht="50.1" customHeight="1">
      <c r="B56" s="287"/>
      <c r="C56" s="289"/>
      <c r="D56" s="303"/>
      <c r="E56" s="323"/>
      <c r="F56" s="96" t="str">
        <f>IF(AND(критерии!$B$152=Данные!$B$7,OR(критерии!$A$152=Данные!$C$9,критерии!$A$152=$E$6)),критерии!$G$154,"-")</f>
        <v>Испытательное оборудование, для подтверждения качества выпускаемой продукции</v>
      </c>
      <c r="G56" s="79" t="str">
        <f>критерии!$H$154&amp;CHAR(10)&amp;IF(критерии!$D$154=Данные!$A$20,Данные!$B$20,"")</f>
        <v xml:space="preserve">Форма, заверенная печатью организации и подписью руководителя.pdf
</v>
      </c>
      <c r="H56" s="97" t="str">
        <f>критерии!$I$154</f>
        <v xml:space="preserve">Форма № 10  </v>
      </c>
      <c r="I56" s="183" t="b">
        <v>0</v>
      </c>
      <c r="J56" s="242" t="str">
        <f>D55</f>
        <v>6.4</v>
      </c>
      <c r="K56" s="236" t="str">
        <f>IF(I56,CONCATENATE(Данные!$A$18,J56),"")</f>
        <v/>
      </c>
      <c r="L56" s="92" t="str">
        <f>IF($E$55="-",Данные!$B$16,критерии!$I$162)</f>
        <v>___ ед.</v>
      </c>
      <c r="M56" s="293"/>
      <c r="N56" s="294"/>
    </row>
    <row r="57" spans="2:14" ht="50.1" customHeight="1">
      <c r="B57" s="287"/>
      <c r="C57" s="289"/>
      <c r="D57" s="303" t="str">
        <f>критерии!$F$155</f>
        <v>6.5</v>
      </c>
      <c r="E57" s="323" t="str">
        <f>IF(AND(критерии!$B$155=Данные!$B$7,OR(критерии!$A$155=Данные!$C$9,критерии!$A$155=$E$6)),критерии!$G$155,"-")</f>
        <v>Офисные площади, участки складирования и отгрузки материалов, уровень автоматизации производства</v>
      </c>
      <c r="F57" s="96" t="str">
        <f>IF(AND(критерии!$B$155=Данные!$B$7,OR(критерии!$A$155=Данные!$C$9,критерии!$A$155=$E$6)),критерии!$G$156,"-")</f>
        <v>Офисные площади (количество и площадь)</v>
      </c>
      <c r="G57" s="79" t="str">
        <f>критерии!$H$156&amp;CHAR(10)&amp;IF(критерии!$D$156=Данные!$A$20,Данные!$B$20,"")</f>
        <v xml:space="preserve">Копии документов, заверенные печатью организации и подписью руководителя.pdf
</v>
      </c>
      <c r="H57" s="97" t="str">
        <f>критерии!$I$156</f>
        <v>Форма № 11</v>
      </c>
      <c r="I57" s="183" t="b">
        <v>0</v>
      </c>
      <c r="J57" s="242" t="str">
        <f>D57</f>
        <v>6.5</v>
      </c>
      <c r="K57" s="236" t="str">
        <f>IF(I57,CONCATENATE(Данные!$A$18,J57),"")</f>
        <v/>
      </c>
      <c r="L57" s="92" t="str">
        <f>IF($E$57="-",Данные!$B$16,критерии!$I$161)</f>
        <v>___ шт., ____ кв.м</v>
      </c>
      <c r="M57" s="293"/>
      <c r="N57" s="294"/>
    </row>
    <row r="58" spans="2:14" ht="50.1" customHeight="1">
      <c r="B58" s="287"/>
      <c r="C58" s="289"/>
      <c r="D58" s="303"/>
      <c r="E58" s="323"/>
      <c r="F58" s="96" t="str">
        <f>IF(AND(критерии!$B$155=Данные!$B$7,OR(критерии!$A$155=Данные!$C$9,критерии!$A$155=$E$6)),критерии!$G$157,"-")</f>
        <v>Участок складирования материалов (количество и площадь)</v>
      </c>
      <c r="G58" s="79" t="str">
        <f>критерии!$H$157&amp;CHAR(10)&amp;IF(критерии!$D$157=Данные!$A$20,Данные!$B$20,"")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8" s="97" t="str">
        <f>критерии!$I$157</f>
        <v>Форма № 11</v>
      </c>
      <c r="I58" s="183" t="b">
        <v>0</v>
      </c>
      <c r="J58" s="242" t="str">
        <f>D57</f>
        <v>6.5</v>
      </c>
      <c r="K58" s="236" t="str">
        <f>IF(I58,CONCATENATE(Данные!$A$18,J58),"")</f>
        <v/>
      </c>
      <c r="L58" s="92" t="str">
        <f>IF($E$57="-",Данные!$B$16,критерии!$I$161)</f>
        <v>___ шт., ____ кв.м</v>
      </c>
      <c r="M58" s="293"/>
      <c r="N58" s="294"/>
    </row>
    <row r="59" spans="2:14" ht="50.1" customHeight="1">
      <c r="B59" s="287"/>
      <c r="C59" s="289"/>
      <c r="D59" s="303"/>
      <c r="E59" s="323"/>
      <c r="F59" s="96" t="str">
        <f>IF(AND(критерии!$B$155=Данные!$B$7,OR(критерии!$A$155=Данные!$C$9,критерии!$A$155=$E$6)),критерии!$G$158,"-")</f>
        <v>Изолятор брака (количество и площадь)</v>
      </c>
      <c r="G59" s="79" t="str">
        <f>критерии!$H$158&amp;CHAR(10)&amp;IF(критерии!$D$158=Данные!$A$20,Данные!$B$20,"")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9" s="97" t="str">
        <f>критерии!$I$158</f>
        <v>Форма № 11</v>
      </c>
      <c r="I59" s="183" t="b">
        <v>0</v>
      </c>
      <c r="J59" s="242" t="str">
        <f>D57</f>
        <v>6.5</v>
      </c>
      <c r="K59" s="236" t="str">
        <f>IF(I59,CONCATENATE(Данные!$A$18,J59),"")</f>
        <v/>
      </c>
      <c r="L59" s="92" t="str">
        <f>IF($E$57="-",Данные!$B$16,критерии!$I$161)</f>
        <v>___ шт., ____ кв.м</v>
      </c>
      <c r="M59" s="293"/>
      <c r="N59" s="294"/>
    </row>
    <row r="60" spans="2:14" ht="50.1" customHeight="1">
      <c r="B60" s="287"/>
      <c r="C60" s="289"/>
      <c r="D60" s="303"/>
      <c r="E60" s="323"/>
      <c r="F60" s="96" t="str">
        <f>IF(AND(критерии!$B$155=Данные!$B$7,OR(критерии!$A$155=Данные!$C$9,критерии!$A$155=$E$6)),критерии!$G$159,"-")</f>
        <v>Участок отгрузки (количество и площадь)</v>
      </c>
      <c r="G60" s="79" t="str">
        <f>критерии!$H$159&amp;CHAR(10)&amp;IF(критерии!$D$159=Данные!$A$20,Данные!$B$20,"")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60" s="97" t="str">
        <f>критерии!$I$159</f>
        <v>Форма № 11</v>
      </c>
      <c r="I60" s="183" t="b">
        <v>0</v>
      </c>
      <c r="J60" s="242" t="str">
        <f>D57</f>
        <v>6.5</v>
      </c>
      <c r="K60" s="236" t="str">
        <f>IF(I60,CONCATENATE(Данные!$A$18,J60),"")</f>
        <v/>
      </c>
      <c r="L60" s="92" t="str">
        <f>IF($E$57="-",Данные!$B$16,критерии!$I$161)</f>
        <v>___ шт., ____ кв.м</v>
      </c>
      <c r="M60" s="293"/>
      <c r="N60" s="294"/>
    </row>
    <row r="61" spans="2:14" ht="50.1" customHeight="1" thickBot="1">
      <c r="B61" s="288"/>
      <c r="C61" s="290"/>
      <c r="D61" s="304"/>
      <c r="E61" s="324"/>
      <c r="F61" s="98" t="str">
        <f>IF(AND(критерии!$B$155=Данные!$B$7,OR(критерии!$A$155=Данные!$C$9,критерии!$A$155=$E$6)),критерии!$G$160,"-")</f>
        <v>Уровень автоматизации производства и основных технологических линий</v>
      </c>
      <c r="G61" s="82" t="str">
        <f>критерии!$H$160&amp;CHAR(10)&amp;IF(критерии!$D$160=Данные!$A$20,Данные!$B$20,"")</f>
        <v xml:space="preserve">Форма, заверенная печатью организации и подписью руководителя.pdf
</v>
      </c>
      <c r="H61" s="94" t="str">
        <f>критерии!$I$160</f>
        <v xml:space="preserve">Форма № 10  </v>
      </c>
      <c r="I61" s="183" t="b">
        <v>0</v>
      </c>
      <c r="J61" s="242" t="str">
        <f>D57</f>
        <v>6.5</v>
      </c>
      <c r="K61" s="236" t="str">
        <f>IF(I61,CONCATENATE(Данные!$A$18,J61),"")</f>
        <v/>
      </c>
      <c r="L61" s="92" t="str">
        <f>IF($E$57="-",Данные!$B$16,критерии!$I$162)</f>
        <v>___ ед.</v>
      </c>
      <c r="M61" s="293"/>
      <c r="N61" s="294"/>
    </row>
    <row r="62" spans="2:14" ht="50.1" customHeight="1">
      <c r="B62" s="291">
        <f>критерии!$F$163</f>
        <v>7</v>
      </c>
      <c r="C62" s="292" t="str">
        <f>критерии!$G$163</f>
        <v>Оценка соответствия сварочного производства</v>
      </c>
      <c r="D62" s="209" t="str">
        <f>критерии!$F$164</f>
        <v>7.1</v>
      </c>
      <c r="E62" s="274" t="str">
        <f>IF(AND(критерии!$B$164=Данные!$B$7,OR(критерии!$A$164=Данные!$C$9,критерии!$A$164=$E$6)),критерии!$G$164,"-")</f>
        <v>Опыт работы с применением сборки-сварки для ОПО</v>
      </c>
      <c r="F62" s="275"/>
      <c r="G62" s="77" t="str">
        <f>критерии!$H$164&amp;CHAR(10)&amp;IF(критерии!$D$164=Данные!$A$20,Данные!$B$20,"")</f>
        <v xml:space="preserve">Форма, заверенная печатью организации и подписью руководителя.pdf
</v>
      </c>
      <c r="H62" s="93" t="str">
        <f>критерии!$I$164</f>
        <v xml:space="preserve">Форма № 15  </v>
      </c>
      <c r="I62" s="183" t="b">
        <v>0</v>
      </c>
      <c r="J62" s="242" t="str">
        <f t="shared" si="4"/>
        <v>7.1</v>
      </c>
      <c r="K62" s="236" t="str">
        <f>IF(I62,CONCATENATE(Данные!$A$18,J62),"")</f>
        <v/>
      </c>
      <c r="L62" s="92" t="str">
        <f>IF($E$62="-",Данные!$B$16,"")</f>
        <v/>
      </c>
      <c r="M62" s="293"/>
      <c r="N62" s="294"/>
    </row>
    <row r="63" spans="2:14" ht="28.9" hidden="1" customHeight="1">
      <c r="B63" s="287"/>
      <c r="C63" s="289"/>
      <c r="D63" s="207" t="str">
        <f>критерии!$F$170</f>
        <v>7.1</v>
      </c>
      <c r="E63" s="276" t="str">
        <f>IF(AND(критерии!$B$170=Данные!$B$7,OR(критерии!$A$170=Данные!$C$9,критерии!$A$170=$E$6)),критерии!$G$170,"-")</f>
        <v>-</v>
      </c>
      <c r="F63" s="277"/>
      <c r="G63" s="79" t="str">
        <f>критерии!$H$170&amp;CHAR(10)&amp;IF(критерии!$D$170=Данные!$A$20,Данные!$B$20,"")</f>
        <v xml:space="preserve">Форма, заверенная печатью организации и подписью руководителя.pdf
</v>
      </c>
      <c r="H63" s="97" t="str">
        <f>критерии!$I$170</f>
        <v xml:space="preserve">Форма № 15А </v>
      </c>
      <c r="I63" s="183" t="b">
        <v>0</v>
      </c>
      <c r="J63" s="242" t="str">
        <f t="shared" si="4"/>
        <v>7.1</v>
      </c>
      <c r="K63" s="236" t="str">
        <f>IF(I63,CONCATENATE(Данные!$A$18,J63),"")</f>
        <v/>
      </c>
      <c r="L63" s="92" t="str">
        <f>IF($E$63="-",Данные!$B$16,"")</f>
        <v>Не применимо</v>
      </c>
      <c r="M63" s="293"/>
      <c r="N63" s="294"/>
    </row>
    <row r="64" spans="2:14" ht="120" customHeight="1" thickBot="1">
      <c r="B64" s="287"/>
      <c r="C64" s="289"/>
      <c r="D64" s="207" t="str">
        <f>критерии!$F$173</f>
        <v>7.2</v>
      </c>
      <c r="E64" s="276" t="str">
        <f>IF(AND(критерии!$B$173=Данные!$B$7,OR(критерии!$A$173=Данные!$C$9,критерии!$A$173=$E$6)),критерии!$G$173,"-")</f>
        <v>Перечень персонала (монтажники/сборщики)</v>
      </c>
      <c r="F64" s="277"/>
      <c r="G64" s="79" t="str">
        <f>критерии!$H$173&amp;CHAR(10)&amp;IF(критерии!$D$173=Данные!$A$20,Данные!$B$20,"")</f>
        <v xml:space="preserve"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
</v>
      </c>
      <c r="H64" s="97" t="str">
        <f>критерии!$I$173</f>
        <v xml:space="preserve">Форма № 16  </v>
      </c>
      <c r="I64" s="183" t="b">
        <v>0</v>
      </c>
      <c r="J64" s="242" t="str">
        <f t="shared" si="4"/>
        <v>7.2</v>
      </c>
      <c r="K64" s="236" t="str">
        <f>IF(I64,CONCATENATE(Данные!$A$18,J64),"")</f>
        <v/>
      </c>
      <c r="L64" s="92" t="str">
        <f>IF($E$64="-",Данные!$B$16,"")</f>
        <v/>
      </c>
      <c r="M64" s="293"/>
      <c r="N64" s="294"/>
    </row>
    <row r="65" spans="2:14" ht="120" hidden="1" customHeight="1">
      <c r="B65" s="287"/>
      <c r="C65" s="289"/>
      <c r="D65" s="207" t="str">
        <f>критерии!$F$176</f>
        <v>7.2</v>
      </c>
      <c r="E65" s="276" t="str">
        <f>IF(AND(критерии!$B$176=Данные!$B$7,OR(критерии!$A$176=Данные!$C$9,критерии!$A$176=$E$6)),критерии!$G$176,"-")</f>
        <v>-</v>
      </c>
      <c r="F65" s="277"/>
      <c r="G65" s="79" t="str">
        <f>критерии!$H$176&amp;CHAR(10)&amp;IF(критерии!$D$176=Данные!$A$20,Данные!$B$20,"")</f>
        <v xml:space="preserve"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65" s="97" t="str">
        <f>критерии!$I$176</f>
        <v>Форма № 17</v>
      </c>
      <c r="I65" s="183" t="b">
        <v>0</v>
      </c>
      <c r="J65" s="242" t="str">
        <f t="shared" si="4"/>
        <v>7.2</v>
      </c>
      <c r="K65" s="236" t="str">
        <f>IF(I65,CONCATENATE(Данные!$A$18,J65),"")</f>
        <v/>
      </c>
      <c r="L65" s="92" t="str">
        <f>IF($E$65="-",Данные!$B$16,"")</f>
        <v>Не применимо</v>
      </c>
      <c r="M65" s="293"/>
      <c r="N65" s="294"/>
    </row>
    <row r="66" spans="2:14" ht="120" hidden="1" customHeight="1">
      <c r="B66" s="287"/>
      <c r="C66" s="289"/>
      <c r="D66" s="207" t="str">
        <f>критерии!$F$179</f>
        <v>7.2</v>
      </c>
      <c r="E66" s="276" t="str">
        <f>IF(AND(критерии!$B$179=Данные!$B$7,OR(критерии!$A$179=Данные!$C$9,критерии!$A$179=$E$6)),критерии!$G$179,"-")</f>
        <v>-</v>
      </c>
      <c r="F66" s="277"/>
      <c r="G66" s="79" t="str">
        <f>критерии!$H$179&amp;CHAR(10)&amp;IF(критерии!$D$179=Данные!$A$20,Данные!$B$20,"")</f>
        <v xml:space="preserve"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66" s="97" t="str">
        <f>критерии!$I$179</f>
        <v xml:space="preserve">Форма № 18 </v>
      </c>
      <c r="I66" s="183" t="b">
        <v>0</v>
      </c>
      <c r="J66" s="242" t="str">
        <f t="shared" si="4"/>
        <v>7.2</v>
      </c>
      <c r="K66" s="236" t="str">
        <f>IF(I66,CONCATENATE(Данные!$A$18,J66),"")</f>
        <v/>
      </c>
      <c r="L66" s="92" t="str">
        <f>IF($E$66="-",Данные!$B$16,"")</f>
        <v>Не применимо</v>
      </c>
      <c r="M66" s="293"/>
      <c r="N66" s="294"/>
    </row>
    <row r="67" spans="2:14" ht="120" hidden="1" customHeight="1">
      <c r="B67" s="287"/>
      <c r="C67" s="289"/>
      <c r="D67" s="207" t="str">
        <f>критерии!$F$182</f>
        <v>7.2</v>
      </c>
      <c r="E67" s="276" t="str">
        <f>IF(AND(критерии!$B$182=Данные!$B$7,OR(критерии!$A$182=Данные!$C$9,критерии!$A$182=$E$6)),критерии!$G$182,"-")</f>
        <v>-</v>
      </c>
      <c r="F67" s="277"/>
      <c r="G67" s="79" t="str">
        <f>критерии!$H$182&amp;CHAR(10)&amp;IF(критерии!$D$182=Данные!$A$20,Данные!$B$20,"")</f>
        <v xml:space="preserve"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67" s="97" t="str">
        <f>критерии!$I$182</f>
        <v xml:space="preserve">Форма № 18А </v>
      </c>
      <c r="I67" s="183" t="b">
        <v>0</v>
      </c>
      <c r="J67" s="242" t="str">
        <f t="shared" si="4"/>
        <v>7.2</v>
      </c>
      <c r="K67" s="236" t="str">
        <f>IF(I67,CONCATENATE(Данные!$A$18,J67),"")</f>
        <v/>
      </c>
      <c r="L67" s="92" t="str">
        <f>IF($E$67="-",Данные!$B$16,"")</f>
        <v>Не применимо</v>
      </c>
      <c r="M67" s="293"/>
      <c r="N67" s="294"/>
    </row>
    <row r="68" spans="2:14" ht="120" hidden="1" customHeight="1">
      <c r="B68" s="287"/>
      <c r="C68" s="289"/>
      <c r="D68" s="207" t="str">
        <f>критерии!$F$185</f>
        <v>7.2</v>
      </c>
      <c r="E68" s="276" t="str">
        <f>IF(AND(критерии!$B$185=Данные!$B$7,OR(критерии!$A$185=Данные!$C$9,критерии!$A$185=$E$6)),критерии!$G$185,"-")</f>
        <v>-</v>
      </c>
      <c r="F68" s="277"/>
      <c r="G68" s="79" t="str">
        <f>критерии!$H$185&amp;CHAR(10)&amp;IF(критерии!$D$185=Данные!$A$20,Данные!$B$20,"")</f>
        <v xml:space="preserve"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68" s="97" t="str">
        <f>критерии!$I$185</f>
        <v xml:space="preserve">Форма № 19  </v>
      </c>
      <c r="I68" s="183" t="b">
        <v>0</v>
      </c>
      <c r="J68" s="242" t="str">
        <f t="shared" si="4"/>
        <v>7.2</v>
      </c>
      <c r="K68" s="236" t="str">
        <f>IF(I68,CONCATENATE(Данные!$A$18,J68),"")</f>
        <v/>
      </c>
      <c r="L68" s="92" t="str">
        <f>IF($E$68="-",Данные!$B$16,"")</f>
        <v>Не применимо</v>
      </c>
      <c r="M68" s="293"/>
      <c r="N68" s="294"/>
    </row>
    <row r="69" spans="2:14" ht="120" hidden="1" customHeight="1" thickBot="1">
      <c r="B69" s="287"/>
      <c r="C69" s="289"/>
      <c r="D69" s="216" t="str">
        <f>критерии!$F$188</f>
        <v>7.2</v>
      </c>
      <c r="E69" s="320" t="str">
        <f>IF(AND(критерии!$B$188=Данные!$B$7,OR(критерии!$A$188=Данные!$C$9,критерии!$A$188=$E$6)),критерии!$G$188,"-")</f>
        <v>-</v>
      </c>
      <c r="F69" s="321"/>
      <c r="G69" s="85" t="str">
        <f>критерии!$H$188&amp;CHAR(10)&amp;IF(критерии!$D$188=Данные!$A$20,Данные!$B$20,"")</f>
        <v xml:space="preserve"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69" s="221" t="str">
        <f>критерии!$I$188</f>
        <v>Форма № 20</v>
      </c>
      <c r="I69" s="183" t="b">
        <v>0</v>
      </c>
      <c r="J69" s="242" t="str">
        <f t="shared" si="4"/>
        <v>7.2</v>
      </c>
      <c r="K69" s="236" t="str">
        <f>IF(I69,CONCATENATE(Данные!$A$18,J69),"")</f>
        <v/>
      </c>
      <c r="L69" s="92"/>
      <c r="M69" s="293"/>
      <c r="N69" s="294"/>
    </row>
    <row r="70" spans="2:14" ht="50.1" customHeight="1">
      <c r="B70" s="291">
        <f>критерии!$F$191</f>
        <v>8</v>
      </c>
      <c r="C70" s="292" t="str">
        <f>критерии!$G$191</f>
        <v>Кадровый состав</v>
      </c>
      <c r="D70" s="209" t="str">
        <f>критерии!$F$192</f>
        <v>8.1</v>
      </c>
      <c r="E70" s="274" t="str">
        <f>IF(AND(критерии!$B$192=Данные!$B$7,OR(критерии!$A$192=Данные!$C$9,критерии!$A$192=$E$6)),критерии!$G$192,"-")</f>
        <v>Стаж работы Руководителя (превышающее большинство)</v>
      </c>
      <c r="F70" s="275"/>
      <c r="G70" s="77" t="str">
        <f>критерии!$H$192&amp;CHAR(10)&amp;IF(критерии!$D$192=Данные!$A$20,Данные!$B$20,"")</f>
        <v xml:space="preserve">Форма, заверенная печатью организации и подписью руководителя.pdf
</v>
      </c>
      <c r="H70" s="61" t="str">
        <f>критерии!$I$192</f>
        <v xml:space="preserve">Форма № Основная </v>
      </c>
      <c r="I70" s="183" t="b">
        <v>0</v>
      </c>
      <c r="J70" s="242" t="str">
        <f t="shared" si="4"/>
        <v>8.1</v>
      </c>
      <c r="K70" s="236" t="str">
        <f>IF(I70,CONCATENATE(Данные!$A$18,J70),"")</f>
        <v/>
      </c>
      <c r="L70" s="92" t="str">
        <f>IF($E$70="-",Данные!$B$16,"")</f>
        <v/>
      </c>
      <c r="M70" s="293"/>
      <c r="N70" s="294"/>
    </row>
    <row r="71" spans="2:14" ht="50.1" customHeight="1">
      <c r="B71" s="287"/>
      <c r="C71" s="289"/>
      <c r="D71" s="207" t="str">
        <f>критерии!$F$197</f>
        <v>8.2</v>
      </c>
      <c r="E71" s="276" t="str">
        <f>IF(AND(критерии!$B$197=Данные!$B$7,OR(критерии!$A$197=Данные!$C$9,критерии!$A$197=$E$6)),критерии!$G$197,"-")</f>
        <v>Стаж работы специалистов (превышающее большинство)</v>
      </c>
      <c r="F71" s="277"/>
      <c r="G71" s="79" t="str">
        <f>критерии!$H$197&amp;CHAR(10)&amp;IF(критерии!$D$197=Данные!$A$20,Данные!$B$20,"")</f>
        <v xml:space="preserve">Форма, заверенная печатью организации и подписью руководителя.pdf
</v>
      </c>
      <c r="H71" s="64" t="str">
        <f>критерии!$I$197</f>
        <v xml:space="preserve">Форма № Основная </v>
      </c>
      <c r="I71" s="183" t="b">
        <v>0</v>
      </c>
      <c r="J71" s="242" t="str">
        <f>D71</f>
        <v>8.2</v>
      </c>
      <c r="K71" s="236" t="str">
        <f>IF(I71,CONCATENATE(Данные!$A$18,J71),"")</f>
        <v/>
      </c>
      <c r="L71" s="92" t="str">
        <f>IF($E$71="-",Данные!$B$16,"")</f>
        <v/>
      </c>
      <c r="M71" s="372"/>
      <c r="N71" s="373"/>
    </row>
    <row r="72" spans="2:14" ht="50.1" hidden="1" customHeight="1">
      <c r="B72" s="287"/>
      <c r="C72" s="289"/>
      <c r="D72" s="207" t="str">
        <f>критерии!$F$202</f>
        <v>8.2</v>
      </c>
      <c r="E72" s="276" t="str">
        <f>IF(AND(критерии!$B$202=Данные!$B$7,OR(критерии!$A$202=Данные!$C$9,критерии!$A$202=$E$6)),критерии!$G$202,"-")</f>
        <v>-</v>
      </c>
      <c r="F72" s="277"/>
      <c r="G72" s="79" t="str">
        <f>критерии!$H$202&amp;CHAR(10)&amp;IF(критерии!$D$202=Данные!$A$20,Данные!$B$20,"")</f>
        <v xml:space="preserve">Форма, заверенная печатью организации и подписью руководителя.pdf
</v>
      </c>
      <c r="H72" s="222" t="str">
        <f>критерии!$I$202</f>
        <v xml:space="preserve">Форма № Основная </v>
      </c>
      <c r="I72" s="183" t="b">
        <v>0</v>
      </c>
      <c r="J72" s="242" t="str">
        <f t="shared" si="4"/>
        <v>8.2</v>
      </c>
      <c r="K72" s="236" t="str">
        <f>IF(I72,CONCATENATE(Данные!$A$18,J72),"")</f>
        <v/>
      </c>
      <c r="L72" s="92" t="str">
        <f>IF($E$72="-",Данные!$B$16,"")</f>
        <v>Не применимо</v>
      </c>
      <c r="M72" s="293"/>
      <c r="N72" s="294"/>
    </row>
    <row r="73" spans="2:14" ht="50.1" hidden="1" customHeight="1">
      <c r="B73" s="287"/>
      <c r="C73" s="289"/>
      <c r="D73" s="207" t="str">
        <f>критерии!$F$207</f>
        <v>8.2</v>
      </c>
      <c r="E73" s="276" t="str">
        <f>IF(AND(критерии!$B$207=Данные!$B$7,OR(критерии!$A$207=Данные!$C$9,критерии!$A$207=$E$6)),критерии!$G$207,"-")</f>
        <v>-</v>
      </c>
      <c r="F73" s="277"/>
      <c r="G73" s="79" t="str">
        <f>критерии!$H$207&amp;CHAR(10)&amp;IF(критерии!$D$207=Данные!$A$20,Данные!$B$20,"")</f>
        <v xml:space="preserve">Форма, заверенная печатью организации и подписью руководителя.pdf
</v>
      </c>
      <c r="H73" s="222" t="str">
        <f>критерии!$I$207</f>
        <v xml:space="preserve">Форма № Основная </v>
      </c>
      <c r="I73" s="183" t="b">
        <v>0</v>
      </c>
      <c r="J73" s="242" t="str">
        <f t="shared" si="4"/>
        <v>8.2</v>
      </c>
      <c r="K73" s="236" t="str">
        <f>IF(I73,CONCATENATE(Данные!$A$18,J73),"")</f>
        <v/>
      </c>
      <c r="L73" s="92" t="str">
        <f>IF($E$73="-",Данные!$B$16,"")</f>
        <v>Не применимо</v>
      </c>
      <c r="M73" s="293"/>
      <c r="N73" s="294"/>
    </row>
    <row r="74" spans="2:14" ht="50.1" hidden="1" customHeight="1">
      <c r="B74" s="287"/>
      <c r="C74" s="289"/>
      <c r="D74" s="207" t="str">
        <f>критерии!$F$212</f>
        <v>8.2</v>
      </c>
      <c r="E74" s="276" t="str">
        <f>IF(AND(критерии!$B$212=Данные!$B$7,OR(критерии!$A$212=Данные!$C$9,критерии!$A$212=$E$6)),критерии!$G$212,"-")</f>
        <v>-</v>
      </c>
      <c r="F74" s="277"/>
      <c r="G74" s="79" t="str">
        <f>критерии!$H$212&amp;CHAR(10)&amp;IF(критерии!$D$212=Данные!$A$20,Данные!$B$20,"")</f>
        <v xml:space="preserve"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
</v>
      </c>
      <c r="H74" s="222" t="str">
        <f>критерии!$I$212</f>
        <v xml:space="preserve">Форма № Основная </v>
      </c>
      <c r="I74" s="183" t="b">
        <v>0</v>
      </c>
      <c r="J74" s="242" t="str">
        <f t="shared" si="4"/>
        <v>8.2</v>
      </c>
      <c r="K74" s="236" t="str">
        <f>IF(I74,CONCATENATE(Данные!$A$18,J74),"")</f>
        <v/>
      </c>
      <c r="L74" s="92" t="str">
        <f>IF($E$74="-",Данные!$B$16,"")</f>
        <v>Не применимо</v>
      </c>
      <c r="M74" s="293"/>
      <c r="N74" s="294"/>
    </row>
    <row r="75" spans="2:14" ht="50.1" hidden="1" customHeight="1">
      <c r="B75" s="287"/>
      <c r="C75" s="289"/>
      <c r="D75" s="207" t="str">
        <f>критерии!$F$215</f>
        <v>8.2</v>
      </c>
      <c r="E75" s="276" t="str">
        <f>IF(AND(критерии!$B$215=Данные!$B$7,OR(критерии!$A$215=Данные!$C$9,критерии!$A$215=$E$6)),критерии!$G$215,"-")</f>
        <v>-</v>
      </c>
      <c r="F75" s="277"/>
      <c r="G75" s="79" t="str">
        <f>критерии!$H$215&amp;CHAR(10)&amp;IF(критерии!$D$215=Данные!$A$20,Данные!$B$20,"")</f>
        <v xml:space="preserve">
</v>
      </c>
      <c r="H75" s="222">
        <f>критерии!$I$215</f>
        <v>0</v>
      </c>
      <c r="I75" s="183" t="b">
        <v>0</v>
      </c>
      <c r="J75" s="242" t="str">
        <f t="shared" si="4"/>
        <v>8.2</v>
      </c>
      <c r="K75" s="236" t="str">
        <f>IF(I75,CONCATENATE(Данные!$A$18,J75),"")</f>
        <v/>
      </c>
      <c r="L75" s="92" t="str">
        <f>IF($E$75="-",Данные!$B$16,"")</f>
        <v>Не применимо</v>
      </c>
      <c r="M75" s="293"/>
      <c r="N75" s="294"/>
    </row>
    <row r="76" spans="2:14" ht="50.1" customHeight="1">
      <c r="B76" s="287"/>
      <c r="C76" s="289"/>
      <c r="D76" s="207" t="str">
        <f>критерии!$F$218</f>
        <v>8.3</v>
      </c>
      <c r="E76" s="276" t="str">
        <f>IF(AND(критерии!$B$218=Данные!$B$7,OR(критерии!$A$218=Данные!$C$9,критерии!$A$218=$E$6)),критерии!$G$218,"-")</f>
        <v>Привлечение субподрядчиков (соотношение штатных и внештатных сотрудников)</v>
      </c>
      <c r="F76" s="277"/>
      <c r="G76" s="79" t="str">
        <f>критерии!$H$218&amp;CHAR(10)&amp;IF(критерии!$D$218=Данные!$A$20,Данные!$B$20,"")</f>
        <v xml:space="preserve">Форма, заверенная печатью организации и подписью руководителя.pdf
</v>
      </c>
      <c r="H76" s="80" t="str">
        <f>критерии!$I$218</f>
        <v>Форма № 9</v>
      </c>
      <c r="I76" s="183" t="b">
        <v>0</v>
      </c>
      <c r="J76" s="242" t="str">
        <f t="shared" si="4"/>
        <v>8.3</v>
      </c>
      <c r="K76" s="236" t="str">
        <f>IF(I76,CONCATENATE(Данные!$A$18,J76),"")</f>
        <v/>
      </c>
      <c r="L76" s="92" t="str">
        <f>IF($E$76="-",Данные!$B$16,"")</f>
        <v/>
      </c>
      <c r="M76" s="293"/>
      <c r="N76" s="294"/>
    </row>
    <row r="77" spans="2:14" ht="50.1" customHeight="1" thickBot="1">
      <c r="B77" s="288"/>
      <c r="C77" s="290"/>
      <c r="D77" s="208" t="str">
        <f>критерии!$F$223</f>
        <v>8.4</v>
      </c>
      <c r="E77" s="284" t="str">
        <f>IF(AND(критерии!$B$223=Данные!$B$7,OR(критерии!$A$223=Данные!$C$9,критерии!$A$223=$E$6)),критерии!$G$223,"-")</f>
        <v>Производственные процессы, переданные на аутсорсинг</v>
      </c>
      <c r="F77" s="285"/>
      <c r="G77" s="82" t="str">
        <f>критерии!$H$223&amp;CHAR(10)&amp;IF(критерии!$D$223=Данные!$A$20,Данные!$B$20,"")</f>
        <v xml:space="preserve">Форма, заверенная печатью организации и подписью руководителя.pdf
</v>
      </c>
      <c r="H77" s="83" t="str">
        <f>критерии!$I$223</f>
        <v>Форма № 9А</v>
      </c>
      <c r="I77" s="183" t="b">
        <v>0</v>
      </c>
      <c r="J77" s="242" t="str">
        <f t="shared" si="4"/>
        <v>8.4</v>
      </c>
      <c r="K77" s="236" t="str">
        <f>IF(I77,CONCATENATE(Данные!$A$18,J77),"")</f>
        <v/>
      </c>
      <c r="L77" s="92" t="str">
        <f>IF($E$77="-",Данные!$B$16,"")</f>
        <v/>
      </c>
      <c r="M77" s="293"/>
      <c r="N77" s="294"/>
    </row>
    <row r="78" spans="2:14" ht="50.1" customHeight="1">
      <c r="B78" s="291">
        <f>критерии!$F$227</f>
        <v>9</v>
      </c>
      <c r="C78" s="292" t="str">
        <f>критерии!$G$227</f>
        <v>Система контроля качества</v>
      </c>
      <c r="D78" s="209" t="str">
        <f>критерии!$F$228</f>
        <v>9.1</v>
      </c>
      <c r="E78" s="274" t="str">
        <f>IF(AND(критерии!$B$228=Данные!$B$7,OR(критерии!$A$228=Данные!$C$9,критерии!$A$228=$E$6)),критерии!$G$228,"-")</f>
        <v>Наличие системы контроля качества</v>
      </c>
      <c r="F78" s="275"/>
      <c r="G78" s="77" t="str">
        <f>критерии!$H$228&amp;CHAR(10)&amp;IF(критерии!$D$228=Данные!$A$20,Данные!$B$20,"")</f>
        <v xml:space="preserve">Форма, заверенная печатью организации и подписью руководителя.pdf
</v>
      </c>
      <c r="H78" s="60" t="str">
        <f>критерии!$I$228</f>
        <v>Форма № 4</v>
      </c>
      <c r="I78" s="183" t="b">
        <v>0</v>
      </c>
      <c r="J78" s="242" t="str">
        <f t="shared" si="4"/>
        <v>9.1</v>
      </c>
      <c r="K78" s="236" t="str">
        <f>IF(I78,CONCATENATE(Данные!$A$18,J78),"")</f>
        <v/>
      </c>
      <c r="L78" s="92" t="str">
        <f>IF($E$78="-",Данные!$B$16,"")</f>
        <v/>
      </c>
      <c r="M78" s="293"/>
      <c r="N78" s="294"/>
    </row>
    <row r="79" spans="2:14" ht="50.1" customHeight="1">
      <c r="B79" s="287"/>
      <c r="C79" s="289"/>
      <c r="D79" s="216" t="str">
        <f>критерии!$F$231</f>
        <v>9.2</v>
      </c>
      <c r="E79" s="276" t="str">
        <f>IF(AND(критерии!$B$231=Данные!$B$7,OR(критерии!$A$231=Данные!$C$9,критерии!$A$231=$E$6)),критерии!$G$231,"-")</f>
        <v xml:space="preserve">Справка о системе операционного контроля </v>
      </c>
      <c r="F79" s="277"/>
      <c r="G79" s="199" t="str">
        <f>критерии!$H$231&amp;CHAR(10)&amp;IF(критерии!$D$231=Данные!$A$20,Данные!$B$20,"")</f>
        <v xml:space="preserve">Форма, заверенная печатью организации и подписью руководителя.pdf
</v>
      </c>
      <c r="H79" s="63" t="str">
        <f>критерии!$I$231</f>
        <v>Форма № 5</v>
      </c>
      <c r="I79" s="183" t="b">
        <v>0</v>
      </c>
      <c r="J79" s="242" t="str">
        <f t="shared" si="4"/>
        <v>9.2</v>
      </c>
      <c r="K79" s="236" t="str">
        <f>IF(I79,CONCATENATE(Данные!$A$18,J79),"")</f>
        <v/>
      </c>
      <c r="L79" s="92" t="str">
        <f>IF($E$79="-",Данные!$B$16,"")</f>
        <v/>
      </c>
      <c r="M79" s="293"/>
      <c r="N79" s="294"/>
    </row>
    <row r="80" spans="2:14" ht="50.1" hidden="1" customHeight="1">
      <c r="B80" s="287"/>
      <c r="C80" s="289"/>
      <c r="D80" s="216" t="str">
        <f>критерии!$F$234</f>
        <v>9.2</v>
      </c>
      <c r="E80" s="276" t="str">
        <f>IF(AND(критерии!$B$234=Данные!$B$7,OR(критерии!$A$234=Данные!$C$9,критерии!$A$234=$E$6)),критерии!$G$234,"-")</f>
        <v>-</v>
      </c>
      <c r="F80" s="277"/>
      <c r="G80" s="199" t="str">
        <f>критерии!$H$234&amp;CHAR(10)&amp;IF(критерии!$D$234=Данные!$A$20,Данные!$B$20,"")</f>
        <v xml:space="preserve"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
</v>
      </c>
      <c r="H80" s="63" t="str">
        <f>критерии!$I$234</f>
        <v xml:space="preserve"> </v>
      </c>
      <c r="I80" s="183" t="b">
        <v>0</v>
      </c>
      <c r="J80" s="242" t="str">
        <f t="shared" si="4"/>
        <v>9.2</v>
      </c>
      <c r="K80" s="236" t="str">
        <f>IF(I80,CONCATENATE(Данные!$A$18,J80),"")</f>
        <v/>
      </c>
      <c r="L80" s="92" t="str">
        <f>IF($E$80="-",Данные!$B$16,"")</f>
        <v>Не применимо</v>
      </c>
      <c r="M80" s="293"/>
      <c r="N80" s="294"/>
    </row>
    <row r="81" spans="2:14" ht="50.1" hidden="1" customHeight="1">
      <c r="B81" s="287"/>
      <c r="C81" s="289"/>
      <c r="D81" s="216" t="str">
        <f>критерии!$F$237</f>
        <v>9.2</v>
      </c>
      <c r="E81" s="276" t="str">
        <f>IF(AND(критерии!$B$237=Данные!$B$7,OR(критерии!$A$237=Данные!$C$9,критерии!$A$237=$E$6)),критерии!$G$237,"-")</f>
        <v>-</v>
      </c>
      <c r="F81" s="277"/>
      <c r="G81" s="199" t="str">
        <f>критерии!$H$237&amp;CHAR(10)&amp;IF(критерии!$D$237=Данные!$A$20,Данные!$B$20,"")</f>
        <v xml:space="preserve">Копия Приказов, Положения, Должностных инструкций, заверенные печатью организации и подписью руководителя.pdf
</v>
      </c>
      <c r="H81" s="63" t="str">
        <f>критерии!$I$237</f>
        <v xml:space="preserve"> </v>
      </c>
      <c r="I81" s="183" t="b">
        <v>0</v>
      </c>
      <c r="J81" s="242" t="str">
        <f t="shared" si="4"/>
        <v>9.2</v>
      </c>
      <c r="K81" s="236" t="str">
        <f>IF(I81,CONCATENATE(Данные!$A$18,J81),"")</f>
        <v/>
      </c>
      <c r="L81" s="92" t="str">
        <f>IF($E$81="-",Данные!$B$16,"")</f>
        <v>Не применимо</v>
      </c>
      <c r="M81" s="293"/>
      <c r="N81" s="294"/>
    </row>
    <row r="82" spans="2:14" ht="50.1" hidden="1" customHeight="1">
      <c r="B82" s="287"/>
      <c r="C82" s="289"/>
      <c r="D82" s="216" t="str">
        <f>критерии!$F$240</f>
        <v>9.2</v>
      </c>
      <c r="E82" s="276" t="str">
        <f>IF(AND(критерии!$B$240=Данные!$B$7,OR(критерии!$A$240=Данные!$C$9,критерии!$A$240=$E$6)),критерии!$G$240,"-")</f>
        <v>-</v>
      </c>
      <c r="F82" s="277"/>
      <c r="G82" s="199" t="str">
        <f>критерии!$H$240&amp;CHAR(10)&amp;IF(критерии!$D$240=Данные!$A$20,Данные!$B$20,"")</f>
        <v xml:space="preserve">Копия Приказов назначения, положение о службе, должностных инструкций, заверенные печатью организации и подписью руководителя.pdf
</v>
      </c>
      <c r="H82" s="63" t="str">
        <f>критерии!$I$240</f>
        <v xml:space="preserve"> </v>
      </c>
      <c r="I82" s="183" t="b">
        <v>0</v>
      </c>
      <c r="J82" s="242" t="str">
        <f t="shared" si="4"/>
        <v>9.2</v>
      </c>
      <c r="K82" s="236" t="str">
        <f>IF(I82,CONCATENATE(Данные!$A$18,J82),"")</f>
        <v/>
      </c>
      <c r="L82" s="92" t="str">
        <f>IF($E$82="-",Данные!$B$16,"")</f>
        <v>Не применимо</v>
      </c>
      <c r="M82" s="293"/>
      <c r="N82" s="294"/>
    </row>
    <row r="83" spans="2:14" ht="50.1" customHeight="1">
      <c r="B83" s="287"/>
      <c r="C83" s="289"/>
      <c r="D83" s="207" t="str">
        <f>критерии!$F$243</f>
        <v>9.3</v>
      </c>
      <c r="E83" s="276" t="str">
        <f>IF(AND(критерии!$B$243=Данные!$B$7,OR(критерии!$A$243=Данные!$C$9,критерии!$A$243=$E$6)),критерии!$G$243,"-")</f>
        <v>Наличие службы контроля качества (ОТК)</v>
      </c>
      <c r="F83" s="277"/>
      <c r="G83" s="200" t="str">
        <f>критерии!$H$243&amp;CHAR(10)&amp;IF(критерии!$D$243=Данные!$A$20,Данные!$B$20,"")</f>
        <v xml:space="preserve">Копия Приказа, заверенная печатью организации и подписью руководителя.pdf 
Удостоверения ВИК на специалистов ОТК.pdf 
</v>
      </c>
      <c r="H83" s="63" t="str">
        <f>критерии!$I$243</f>
        <v xml:space="preserve"> </v>
      </c>
      <c r="I83" s="183" t="b">
        <v>0</v>
      </c>
      <c r="J83" s="242" t="str">
        <f t="shared" si="4"/>
        <v>9.3</v>
      </c>
      <c r="K83" s="236" t="str">
        <f>IF(I83,CONCATENATE(Данные!$A$18,J83),"")</f>
        <v/>
      </c>
      <c r="L83" s="92" t="str">
        <f>IF($E$83="-",Данные!$B$16,"")</f>
        <v/>
      </c>
      <c r="M83" s="293"/>
      <c r="N83" s="294"/>
    </row>
    <row r="84" spans="2:14" ht="50.1" customHeight="1">
      <c r="B84" s="287"/>
      <c r="C84" s="289"/>
      <c r="D84" s="207" t="str">
        <f>критерии!$F$246</f>
        <v>9.4</v>
      </c>
      <c r="E84" s="276" t="str">
        <f>IF(AND(критерии!$B$246=Данные!$B$7,OR(критерии!$A$246=Данные!$C$9,критерии!$A$246=$E$6)),критерии!$G$246,"-")</f>
        <v>Приказ о назначении комиссии по входному контролю</v>
      </c>
      <c r="F84" s="277"/>
      <c r="G84" s="200" t="str">
        <f>критерии!$H$246&amp;CHAR(10)&amp;IF(критерии!$D$246=Данные!$A$20,Данные!$B$20,"")</f>
        <v xml:space="preserve">Копия Приказа, заверенная печатью организации и подписью руководителя.pdf
</v>
      </c>
      <c r="H84" s="63" t="str">
        <f>критерии!$I$246</f>
        <v xml:space="preserve"> </v>
      </c>
      <c r="I84" s="183" t="b">
        <v>0</v>
      </c>
      <c r="J84" s="242" t="str">
        <f t="shared" si="4"/>
        <v>9.4</v>
      </c>
      <c r="K84" s="236" t="str">
        <f>IF(I84,CONCATENATE(Данные!$A$18,J84),"")</f>
        <v/>
      </c>
      <c r="L84" s="92" t="str">
        <f>IF($E$84="-",Данные!$B$16,"")</f>
        <v/>
      </c>
      <c r="M84" s="293"/>
      <c r="N84" s="294"/>
    </row>
    <row r="85" spans="2:14" ht="50.1" customHeight="1">
      <c r="B85" s="287"/>
      <c r="C85" s="289"/>
      <c r="D85" s="207" t="str">
        <f>критерии!$F$249</f>
        <v>9.5</v>
      </c>
      <c r="E85" s="276" t="str">
        <f>IF(AND(критерии!$B$249=Данные!$B$7,OR(критерии!$A$249=Данные!$C$9,критерии!$A$249=$E$6)),критерии!$G$249,"-")</f>
        <v>Процедура проведния входного контроля</v>
      </c>
      <c r="F85" s="277"/>
      <c r="G85" s="200" t="str">
        <f>критерии!$H$249&amp;CHAR(10)&amp;IF(критерии!$D$249=Данные!$A$20,Данные!$B$20,"")</f>
        <v xml:space="preserve"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
</v>
      </c>
      <c r="H85" s="63" t="str">
        <f>критерии!$I$249</f>
        <v xml:space="preserve"> </v>
      </c>
      <c r="I85" s="183" t="b">
        <v>0</v>
      </c>
      <c r="J85" s="242" t="str">
        <f t="shared" si="4"/>
        <v>9.5</v>
      </c>
      <c r="K85" s="236" t="str">
        <f>IF(I85,CONCATENATE(Данные!$A$18,J85),"")</f>
        <v/>
      </c>
      <c r="L85" s="92" t="str">
        <f>IF($E$85="-",Данные!$B$16,"")</f>
        <v/>
      </c>
      <c r="M85" s="293"/>
      <c r="N85" s="294"/>
    </row>
    <row r="86" spans="2:14" ht="50.1" customHeight="1" thickBot="1">
      <c r="B86" s="288"/>
      <c r="C86" s="290"/>
      <c r="D86" s="208" t="str">
        <f>критерии!$F$252</f>
        <v>9.6</v>
      </c>
      <c r="E86" s="284" t="str">
        <f>IF(AND(критерии!$B$252=Данные!$B$7,OR(критерии!$A$252=Данные!$C$9,критерии!$A$252=$E$6)),критерии!$G$252,"-")</f>
        <v>Процедура проведения приемки (в т.ч. окончательный контроль, контрольная сборка и пр.)</v>
      </c>
      <c r="F86" s="285"/>
      <c r="G86" s="201" t="str">
        <f>критерии!$H$252&amp;CHAR(10)&amp;IF(критерии!$D$252=Данные!$A$20,Данные!$B$20,"")</f>
        <v xml:space="preserve">Копия процедуры проведения приемки, заверенная печатью организации и подписью руководителя.pdf
</v>
      </c>
      <c r="H86" s="67" t="str">
        <f>критерии!$I$252</f>
        <v xml:space="preserve"> </v>
      </c>
      <c r="I86" s="184" t="b">
        <v>0</v>
      </c>
      <c r="J86" s="242" t="str">
        <f t="shared" si="4"/>
        <v>9.6</v>
      </c>
      <c r="K86" s="216" t="str">
        <f>IF(I86,CONCATENATE(Данные!$A$18,J86),"")</f>
        <v/>
      </c>
      <c r="L86" s="147" t="str">
        <f>IF($E$86="-",Данные!$B$16,"")</f>
        <v/>
      </c>
      <c r="M86" s="384"/>
      <c r="N86" s="385"/>
    </row>
    <row r="87" spans="2:14" ht="50.1" hidden="1" customHeight="1">
      <c r="B87" s="291">
        <f>критерии!$F$256</f>
        <v>10</v>
      </c>
      <c r="C87" s="292" t="str">
        <f>критерии!$G$256</f>
        <v>Дополнительные сведения</v>
      </c>
      <c r="D87" s="235" t="str">
        <f>критерии!$F$257</f>
        <v>10.0</v>
      </c>
      <c r="E87" s="274" t="str">
        <f>IF(AND(критерии!$B$257=Данные!$B$7,OR(критерии!$A$257=Данные!$C$9,критерии!$A$257=$E$6)),критерии!$G$257,"-")</f>
        <v>-</v>
      </c>
      <c r="F87" s="275"/>
      <c r="G87" s="248" t="str">
        <f>критерии!$H$257&amp;CHAR(10)&amp;IF(критерии!$D$257=Данные!$A$20,Данные!$B$20,"")</f>
        <v xml:space="preserve">Форма, заверенная печатью организации и подписью руководителя.pdf
</v>
      </c>
      <c r="H87" s="249" t="str">
        <f>критерии!$I$257</f>
        <v>Форма № 6</v>
      </c>
      <c r="I87" s="183" t="b">
        <v>0</v>
      </c>
      <c r="J87" s="242" t="str">
        <f t="shared" si="4"/>
        <v>10.0</v>
      </c>
      <c r="K87" s="236" t="str">
        <f>IF(I87,CONCATENATE(Данные!$A$18,J87),"")</f>
        <v/>
      </c>
      <c r="L87" s="92" t="str">
        <f>IF($E$87="-",Данные!$B$16,"")</f>
        <v>Не применимо</v>
      </c>
      <c r="M87" s="293"/>
      <c r="N87" s="294"/>
    </row>
    <row r="88" spans="2:14" ht="50.1" customHeight="1">
      <c r="B88" s="287"/>
      <c r="C88" s="289"/>
      <c r="D88" s="231" t="str">
        <f>критерии!$F$262</f>
        <v>10.1</v>
      </c>
      <c r="E88" s="276" t="str">
        <f>IF(AND(критерии!$B$262=Данные!$B$7,OR(критерии!$A$262=Данные!$C$9,критерии!$A$262=$E$6)),критерии!$G$262,"-")</f>
        <v>Согласие принять:
- общие условия договоров;
- видовые условия договора поставки;
Справочно:
Общие условия договоров размещены на электронно-торговой площадке https://lkk.irkutskoil.ru в разделе Личный кабинет/Договорные условия/Общие условия договоров.
Видовые условия договора поставки размещены на электронно-торговой площадке https://lkk.irkutskoil.ru в разделе Личный кабинет/Договорные условия/Видовые условия договоров/Видовые условия договоров поставки</v>
      </c>
      <c r="F88" s="277"/>
      <c r="G88" s="200" t="str">
        <f>критерии!$H$262&amp;CHAR(10)&amp;IF(критерии!$D$262=Данные!$A$20,Данные!$B$20,"")</f>
        <v xml:space="preserve">Письмо на фирменном бланке организации за подписью руководителя о согласии / несогласии с общими условиями договоров, видовыми условиями договора поставки
</v>
      </c>
      <c r="H88" s="64"/>
      <c r="I88" s="183" t="b">
        <v>0</v>
      </c>
      <c r="J88" s="242" t="str">
        <f t="shared" si="4"/>
        <v>10.1</v>
      </c>
      <c r="K88" s="236" t="str">
        <f>IF(I88,CONCATENATE(Данные!$A$18,J88),"")</f>
        <v/>
      </c>
      <c r="L88" s="92" t="str">
        <f>IF($E$90="-",Данные!$B$16,"")</f>
        <v/>
      </c>
      <c r="M88" s="293"/>
      <c r="N88" s="294"/>
    </row>
    <row r="89" spans="2:14" ht="50.1" customHeight="1">
      <c r="B89" s="287"/>
      <c r="C89" s="289"/>
      <c r="D89" s="236" t="str">
        <f>критерии!$F$265</f>
        <v>10.2</v>
      </c>
      <c r="E89" s="276" t="str">
        <f>IF(AND(критерии!$B$265=Данные!$B$7,OR(критерии!$A$265=Данные!$C$9,критерии!$A$265=$E$6)),критерии!$G$265,"-")</f>
        <v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v>
      </c>
      <c r="F89" s="277"/>
      <c r="G89" s="200" t="str">
        <f>критерии!$H$265&amp;CHAR(10)&amp;IF(критерии!$D$265=Данные!$A$20,Данные!$B$20,"")</f>
        <v xml:space="preserve">Письмо на фирменном бланке организации за подписью руководителя о согласии/несогласии с ЭДО
</v>
      </c>
      <c r="H89" s="64"/>
      <c r="I89" s="183" t="b">
        <v>0</v>
      </c>
      <c r="J89" s="242" t="str">
        <f t="shared" ref="J89" si="5">D89</f>
        <v>10.2</v>
      </c>
      <c r="K89" s="236" t="str">
        <f>IF(I89,CONCATENATE(Данные!$A$18,J89),"")</f>
        <v/>
      </c>
      <c r="L89" s="92" t="str">
        <f>IF($E$90="-",Данные!$B$16,"")</f>
        <v/>
      </c>
      <c r="M89" s="293"/>
      <c r="N89" s="294"/>
    </row>
    <row r="90" spans="2:14" ht="50.1" customHeight="1" thickBot="1">
      <c r="B90" s="295"/>
      <c r="C90" s="296"/>
      <c r="D90" s="237" t="str">
        <f>критерии!$F$268</f>
        <v>10.3</v>
      </c>
      <c r="E90" s="284" t="str">
        <f>IF(AND(критерии!$B$268=Данные!$B$7,OR(критерии!$A$268=Данные!$C$9,критерии!$A$268=$E$6)),критерии!$G$268,"-")</f>
        <v>Опыт работы с ИНК (оценка удовлетворенности заказчика)</v>
      </c>
      <c r="F90" s="285"/>
      <c r="G90" s="202" t="str">
        <f>критерии!$H$268&amp;CHAR(10)&amp;IF(критерии!$D$268=Данные!$A$20,Данные!$B$20,"")</f>
        <v xml:space="preserve">Форма, заверенная печатью организации и подписью руководителя.pdf, Анкета удовлетворенности (заполняется тех.экспертом)
</v>
      </c>
      <c r="H90" s="68" t="str">
        <f>критерии!$I$268</f>
        <v>Форма № 8 /
Форма № 8А</v>
      </c>
      <c r="I90" s="187" t="b">
        <v>0</v>
      </c>
      <c r="J90" s="251" t="str">
        <f t="shared" si="4"/>
        <v>10.3</v>
      </c>
      <c r="K90" s="237" t="str">
        <f>IF(I90,CONCATENATE(Данные!$A$18,J90),"")</f>
        <v/>
      </c>
      <c r="L90" s="99" t="str">
        <f>IF($E$90="-",Данные!$B$16,"")</f>
        <v/>
      </c>
      <c r="M90" s="378"/>
      <c r="N90" s="379"/>
    </row>
    <row r="91" spans="2:14" ht="30.75" hidden="1" customHeight="1">
      <c r="B91" s="291">
        <f>критерии!$F$273</f>
        <v>11</v>
      </c>
      <c r="C91" s="292" t="str">
        <f>критерии!$G$273</f>
        <v xml:space="preserve">Соответствие документов требованиям </v>
      </c>
      <c r="D91" s="218" t="str">
        <f>критерии!$F$274</f>
        <v>11.1</v>
      </c>
      <c r="E91" s="274" t="str">
        <f>IF(AND(критерии!$B$274=Данные!$B$7,OR(критерии!$A$274=Данные!$C$9,критерии!$A$274=$E$6)),критерии!$G$274,"-")</f>
        <v>Полнота представленных документов</v>
      </c>
      <c r="F91" s="275"/>
      <c r="G91" s="100" t="str">
        <f>критерии!$H$274</f>
        <v>Оценка организатора, тех.эксперта</v>
      </c>
      <c r="H91" s="60"/>
      <c r="I91" s="246" t="b">
        <v>0</v>
      </c>
      <c r="J91" s="243" t="str">
        <f t="shared" si="4"/>
        <v>11.1</v>
      </c>
      <c r="K91" s="144" t="str">
        <f>IF(I91,CONCATENATE(Данные!$A$18,J91),"")</f>
        <v/>
      </c>
      <c r="L91" s="244" t="str">
        <f>IF($E$91="-",Данные!$B$16,"")</f>
        <v/>
      </c>
      <c r="M91" s="386"/>
      <c r="N91" s="387"/>
    </row>
    <row r="92" spans="2:14" ht="37.5" hidden="1" customHeight="1" thickBot="1">
      <c r="B92" s="288"/>
      <c r="C92" s="290"/>
      <c r="D92" s="219" t="str">
        <f>критерии!$F$279</f>
        <v>11.2</v>
      </c>
      <c r="E92" s="284" t="str">
        <f>IF(AND(критерии!$B$279=Данные!$B$7,OR(критерии!$A$279=Данные!$C$9,критерии!$A$279=$E$6)),критерии!$G$279,"-")</f>
        <v>Наличие существенных замечаний к документации</v>
      </c>
      <c r="F92" s="285"/>
      <c r="G92" s="102" t="str">
        <f>критерии!$H$279</f>
        <v>Оценка организатора, тех.эксперта</v>
      </c>
      <c r="H92" s="103"/>
      <c r="I92" s="247" t="b">
        <v>0</v>
      </c>
      <c r="J92" s="245" t="str">
        <f t="shared" si="4"/>
        <v>11.2</v>
      </c>
      <c r="K92" s="146" t="str">
        <f>IF(I92,CONCATENATE(Данные!$A$18,J92),"")</f>
        <v/>
      </c>
      <c r="L92" s="104" t="str">
        <f>IF($E$92="-",Данные!$B$16,"")</f>
        <v/>
      </c>
      <c r="M92" s="388"/>
      <c r="N92" s="389"/>
    </row>
    <row r="93" spans="2:14" ht="24.6" customHeight="1" thickBot="1">
      <c r="B93" s="212"/>
      <c r="C93" s="105"/>
      <c r="D93" s="220"/>
      <c r="E93" s="106"/>
      <c r="F93" s="107"/>
      <c r="G93" s="108"/>
      <c r="H93" s="109"/>
      <c r="I93" s="188"/>
      <c r="J93" s="109"/>
      <c r="K93" s="109"/>
      <c r="L93" s="110"/>
      <c r="M93" s="148"/>
    </row>
    <row r="94" spans="2:14" ht="16.899999999999999" customHeight="1" thickBot="1">
      <c r="B94" s="55"/>
      <c r="C94" s="238"/>
      <c r="D94" s="238"/>
      <c r="E94" s="238"/>
      <c r="F94" s="238"/>
      <c r="G94" s="238" t="s">
        <v>54</v>
      </c>
      <c r="H94" s="238"/>
      <c r="I94" s="179"/>
      <c r="J94" s="238"/>
      <c r="K94" s="55"/>
      <c r="L94" s="111"/>
      <c r="M94" s="149"/>
      <c r="N94" s="163"/>
    </row>
    <row r="95" spans="2:14" ht="34.9" hidden="1" customHeight="1">
      <c r="B95" s="297">
        <f>критерии!$F$285</f>
        <v>12</v>
      </c>
      <c r="C95" s="299" t="str">
        <f>критерии!$G$285</f>
        <v>Наличие разрешений/лицензии на вид деятельности</v>
      </c>
      <c r="D95" s="235" t="str">
        <f>критерии!$F$286</f>
        <v>12.0</v>
      </c>
      <c r="E95" s="274" t="str">
        <f>IF(AND(критерии!$B$286=Данные!$B$7,OR(критерии!$A$286=Данные!$C$9,критерии!$A$286=$E$6)),критерии!$G$286,"-")</f>
        <v>-</v>
      </c>
      <c r="F95" s="275"/>
      <c r="G95" s="77" t="str">
        <f>критерии!$H$286&amp;CHAR(10)&amp;IF(критерии!$D$286=Данные!$A$20,Данные!$B$20,"")</f>
        <v xml:space="preserve">Копии свидетельств заверенные печатью организации и подписью руководителя.pdf
</v>
      </c>
      <c r="H95" s="78" t="str">
        <f>критерии!$I$286</f>
        <v xml:space="preserve"> </v>
      </c>
      <c r="I95" s="189" t="b">
        <v>0</v>
      </c>
      <c r="J95" s="258" t="str">
        <f>D95</f>
        <v>12.0</v>
      </c>
      <c r="K95" s="235" t="str">
        <f>IF(I95,CONCATENATE(Данные!$A$18,J95),"")</f>
        <v/>
      </c>
      <c r="L95" s="90" t="str">
        <f>IF($E$95="-",Данные!$B$16,"")</f>
        <v>Не применимо</v>
      </c>
      <c r="M95" s="370"/>
      <c r="N95" s="371"/>
    </row>
    <row r="96" spans="2:14" ht="34.9" hidden="1" customHeight="1">
      <c r="B96" s="287"/>
      <c r="C96" s="289"/>
      <c r="D96" s="236" t="str">
        <f>критерии!$F$291</f>
        <v>12.0</v>
      </c>
      <c r="E96" s="276" t="str">
        <f>IF(AND(критерии!$B$291=Данные!$B$7,OR(критерии!$A$291=Данные!$C$9,критерии!$A$291=$E$6)),критерии!$G$291,"-")</f>
        <v>-</v>
      </c>
      <c r="F96" s="277"/>
      <c r="G96" s="79" t="str">
        <f>критерии!$H$291&amp;CHAR(10)&amp;IF(критерии!$D$291=Данные!$A$20,Данные!$B$20,"")</f>
        <v xml:space="preserve">Копии свидетельств заверенные печатью организации и подписью руководителя.pdf
</v>
      </c>
      <c r="H96" s="80" t="str">
        <f>критерии!$I$291</f>
        <v xml:space="preserve"> </v>
      </c>
      <c r="I96" s="194" t="b">
        <v>0</v>
      </c>
      <c r="J96" s="259" t="str">
        <f t="shared" ref="J96:J115" si="6">D96</f>
        <v>12.0</v>
      </c>
      <c r="K96" s="236" t="str">
        <f>IF(I96,CONCATENATE(Данные!$A$18,J96),"")</f>
        <v/>
      </c>
      <c r="L96" s="92" t="str">
        <f>IF($E$96="-",Данные!$B$16,"")</f>
        <v>Не применимо</v>
      </c>
      <c r="M96" s="293"/>
      <c r="N96" s="294"/>
    </row>
    <row r="97" spans="1:14" ht="34.9" hidden="1" customHeight="1">
      <c r="B97" s="287"/>
      <c r="C97" s="289"/>
      <c r="D97" s="236" t="str">
        <f>критерии!$F$294</f>
        <v>12.0</v>
      </c>
      <c r="E97" s="276" t="str">
        <f>IF(AND(критерии!$B$294=Данные!$B$7,OR(критерии!$A$294=Данные!$C$9,критерии!$A$294=$E$6)),критерии!$G$294,"-")</f>
        <v>-</v>
      </c>
      <c r="F97" s="277"/>
      <c r="G97" s="79" t="str">
        <f>критерии!$H$294&amp;CHAR(10)&amp;IF(критерии!$D$294=Данные!$A$20,Данные!$B$20,"")</f>
        <v xml:space="preserve">Копии свидетельств заверенные печатью организации и подписью руководителя.pdf
</v>
      </c>
      <c r="H97" s="80" t="str">
        <f>критерии!$I$294</f>
        <v xml:space="preserve"> </v>
      </c>
      <c r="I97" s="194" t="b">
        <v>0</v>
      </c>
      <c r="J97" s="259" t="str">
        <f t="shared" si="6"/>
        <v>12.0</v>
      </c>
      <c r="K97" s="236" t="str">
        <f>IF(I97,CONCATENATE(Данные!$A$18,J97),"")</f>
        <v/>
      </c>
      <c r="L97" s="92" t="str">
        <f>IF($E$97="-",Данные!$B$16,"")</f>
        <v>Не применимо</v>
      </c>
      <c r="M97" s="293"/>
      <c r="N97" s="294"/>
    </row>
    <row r="98" spans="1:14" ht="31.15" hidden="1" customHeight="1" thickBot="1">
      <c r="B98" s="298"/>
      <c r="C98" s="300"/>
      <c r="D98" s="216" t="str">
        <f>критерии!$F$297</f>
        <v>12.0</v>
      </c>
      <c r="E98" s="320" t="str">
        <f>IF(AND(критерии!$B$297=Данные!$B$7,OR(критерии!$A$297=Данные!$C$9,критерии!$A$297=$E$6)),критерии!$G$297,"-")</f>
        <v>-</v>
      </c>
      <c r="F98" s="321"/>
      <c r="G98" s="199" t="str">
        <f>критерии!$H$297&amp;CHAR(10)&amp;IF(критерии!$D$297=Данные!$A$20,Данные!$B$20,"")</f>
        <v xml:space="preserve">Копии свидетельств заверенные печатью организации и подписью руководителя.pdf
</v>
      </c>
      <c r="H98" s="252" t="str">
        <f>критерии!$I$297</f>
        <v xml:space="preserve"> </v>
      </c>
      <c r="I98" s="184" t="b">
        <v>0</v>
      </c>
      <c r="J98" s="242" t="str">
        <f t="shared" si="6"/>
        <v>12.0</v>
      </c>
      <c r="K98" s="236" t="str">
        <f>IF(I98,CONCATENATE(Данные!$A$18,J98),"")</f>
        <v/>
      </c>
      <c r="L98" s="92" t="str">
        <f>IF($E$98="-",Данные!$B$16,"")</f>
        <v>Не применимо</v>
      </c>
      <c r="M98" s="293"/>
      <c r="N98" s="294"/>
    </row>
    <row r="99" spans="1:14" ht="78" customHeight="1">
      <c r="B99" s="291">
        <f>критерии!$F$300</f>
        <v>13</v>
      </c>
      <c r="C99" s="292" t="str">
        <f>критерии!$G$300</f>
        <v xml:space="preserve">Нормы, стандарты, лицензии, сертификаты, патенты. </v>
      </c>
      <c r="D99" s="235" t="str">
        <f>критерии!$F$301</f>
        <v>13.1</v>
      </c>
      <c r="E99" s="274" t="str">
        <f>IF(AND(критерии!$B$301=Данные!$B$7,OR(критерии!$A$301=Данные!$C$9,критерии!$A$301=$E$6)),критерии!$G$301,"-")</f>
        <v>Информация о ранее проведенных технических аудитах (кроме ООО «ИНК»)</v>
      </c>
      <c r="F99" s="275"/>
      <c r="G99" s="77" t="str">
        <f>критерии!$H$301&amp;CHAR(10)&amp;IF(критерии!$D$301=Данные!$A$20,Данные!$B$20,"")</f>
        <v xml:space="preserve">Копии писем от заказчиков аудита, Форма, заверенная печатью организации и подписью руководителя.pdf
</v>
      </c>
      <c r="H99" s="78" t="str">
        <f>критерии!$I$301</f>
        <v>Форма № 14</v>
      </c>
      <c r="I99" s="253" t="b">
        <v>0</v>
      </c>
      <c r="J99" s="260" t="str">
        <f t="shared" si="6"/>
        <v>13.1</v>
      </c>
      <c r="K99" s="236" t="str">
        <f>IF(I99,CONCATENATE(Данные!$A$18,J99),"")</f>
        <v/>
      </c>
      <c r="L99" s="92" t="str">
        <f>IF($E$99="-",Данные!$B$16,"")</f>
        <v/>
      </c>
      <c r="M99" s="293"/>
      <c r="N99" s="294"/>
    </row>
    <row r="100" spans="1:14" ht="40.15" hidden="1" customHeight="1">
      <c r="B100" s="287"/>
      <c r="C100" s="289"/>
      <c r="D100" s="236" t="str">
        <f>критерии!$F$304</f>
        <v>13.1</v>
      </c>
      <c r="E100" s="276" t="str">
        <f>IF(AND(критерии!$B$304=Данные!$B$7,OR(критерии!$A$304=Данные!$C$9,критерии!$A$304=$E$6)),критерии!$G$304,"-")</f>
        <v>-</v>
      </c>
      <c r="F100" s="277"/>
      <c r="G100" s="79" t="str">
        <f>критерии!$H$304&amp;CHAR(10)&amp;IF(критерии!$D$304=Данные!$A$20,Данные!$B$20,"")</f>
        <v xml:space="preserve">
</v>
      </c>
      <c r="H100" s="80" t="str">
        <f>критерии!$I$304</f>
        <v xml:space="preserve"> </v>
      </c>
      <c r="I100" s="254" t="b">
        <v>0</v>
      </c>
      <c r="J100" s="261" t="str">
        <f t="shared" si="6"/>
        <v>13.1</v>
      </c>
      <c r="K100" s="236" t="str">
        <f>IF(I100,CONCATENATE(Данные!$A$18,J100),"")</f>
        <v/>
      </c>
      <c r="L100" s="92" t="str">
        <f>IF($E$100="-",Данные!$B$16,"")</f>
        <v>Не применимо</v>
      </c>
      <c r="M100" s="293"/>
      <c r="N100" s="294"/>
    </row>
    <row r="101" spans="1:14" ht="40.15" hidden="1" customHeight="1" thickBot="1">
      <c r="B101" s="288"/>
      <c r="C101" s="290"/>
      <c r="D101" s="237" t="str">
        <f>критерии!$F$307</f>
        <v>13.1</v>
      </c>
      <c r="E101" s="284" t="str">
        <f>IF(AND(критерии!$B$307=Данные!$B$7,OR(критерии!$A$307=Данные!$C$9,критерии!$A$307=$E$6)),критерии!$G$307,"-")</f>
        <v>-</v>
      </c>
      <c r="F101" s="285"/>
      <c r="G101" s="82" t="str">
        <f>критерии!$H$307&amp;CHAR(10)&amp;IF(критерии!$D$307=Данные!$A$20,Данные!$B$20,"")</f>
        <v xml:space="preserve">Производственное досье,  заверенное печатью организации и подписью руководителя.pdf
</v>
      </c>
      <c r="H101" s="83" t="str">
        <f>критерии!$I$307</f>
        <v xml:space="preserve"> </v>
      </c>
      <c r="I101" s="255" t="b">
        <v>0</v>
      </c>
      <c r="J101" s="262" t="str">
        <f t="shared" si="6"/>
        <v>13.1</v>
      </c>
      <c r="K101" s="236" t="str">
        <f>IF(I101,CONCATENATE(Данные!$A$18,J101),"")</f>
        <v/>
      </c>
      <c r="L101" s="92" t="e">
        <f>IF(#REF!="-",Данные!$B$16,"")</f>
        <v>#REF!</v>
      </c>
      <c r="M101" s="293"/>
      <c r="N101" s="294"/>
    </row>
    <row r="102" spans="1:14" ht="39" hidden="1" customHeight="1">
      <c r="B102" s="291">
        <f>критерии!$F$310</f>
        <v>14</v>
      </c>
      <c r="C102" s="292" t="str">
        <f>критерии!$G$310</f>
        <v>Репутационные сведения</v>
      </c>
      <c r="D102" s="235" t="str">
        <f>критерии!$F$311</f>
        <v>14.0</v>
      </c>
      <c r="E102" s="274" t="str">
        <f>IF(AND(критерии!$B$311=Данные!$B$7,OR(критерии!$A$311=Данные!$C$9,критерии!$A$311=$E$6)),критерии!$G$311,"-")</f>
        <v>-</v>
      </c>
      <c r="F102" s="275"/>
      <c r="G102" s="77" t="str">
        <f>критерии!$H$311&amp;CHAR(10)&amp;IF(критерии!$D$311=Данные!$A$20,Данные!$B$20,"")</f>
        <v xml:space="preserve">Форма, заверенная печатью организации и подписью руководителя.pdf
</v>
      </c>
      <c r="H102" s="78" t="str">
        <f>критерии!$I$311</f>
        <v>Форма № 6</v>
      </c>
      <c r="I102" s="253" t="b">
        <v>0</v>
      </c>
      <c r="J102" s="260" t="str">
        <f t="shared" si="6"/>
        <v>14.0</v>
      </c>
      <c r="K102" s="236" t="str">
        <f>IF(I102,CONCATENATE(Данные!$A$18,J102),"")</f>
        <v/>
      </c>
      <c r="L102" s="92" t="str">
        <f>IF($E$102="-",Данные!$B$16,"")</f>
        <v>Не применимо</v>
      </c>
      <c r="M102" s="293"/>
      <c r="N102" s="294"/>
    </row>
    <row r="103" spans="1:14" ht="41.25" customHeight="1" thickBot="1">
      <c r="B103" s="287"/>
      <c r="C103" s="289"/>
      <c r="D103" s="236" t="str">
        <f>критерии!$F$316</f>
        <v>14.1</v>
      </c>
      <c r="E103" s="276" t="str">
        <f>IF(AND(критерии!$B$316=Данные!$B$7,OR(критерии!$A$316=Данные!$C$9,критерии!$A$316=$E$6)),критерии!$G$316,"-")</f>
        <v>Имеются ли непогашенные претензии со стороны Заказчиков?</v>
      </c>
      <c r="F103" s="277"/>
      <c r="G103" s="79" t="str">
        <f>критерии!$H$316&amp;CHAR(10)&amp;IF(критерии!$D$316=Данные!$A$20,Данные!$B$20,"")</f>
        <v xml:space="preserve">Письмо на фирменном бланке организации за подписью руководителя с указанием выполненных работ, оказанных услуг и наличия нареканий/претензий
</v>
      </c>
      <c r="H103" s="112" t="str">
        <f>критерии!$I$316</f>
        <v xml:space="preserve"> </v>
      </c>
      <c r="I103" s="254" t="b">
        <v>0</v>
      </c>
      <c r="J103" s="261" t="str">
        <f t="shared" si="6"/>
        <v>14.1</v>
      </c>
      <c r="K103" s="236" t="str">
        <f>IF(I103,CONCATENATE(Данные!$A$18,J103),"")</f>
        <v/>
      </c>
      <c r="L103" s="92" t="str">
        <f>IF($E$103="-",Данные!$B$16,"")</f>
        <v/>
      </c>
      <c r="M103" s="293"/>
      <c r="N103" s="294"/>
    </row>
    <row r="104" spans="1:14" ht="39" hidden="1" customHeight="1">
      <c r="B104" s="287"/>
      <c r="C104" s="289"/>
      <c r="D104" s="236" t="str">
        <f>критерии!$F$319</f>
        <v>14.1</v>
      </c>
      <c r="E104" s="276" t="str">
        <f>IF(AND(критерии!$B$319=Данные!$B$7,OR(критерии!$A$319=Данные!$C$9,критерии!$A$319=$E$6)),критерии!$G$319,"-")</f>
        <v>-</v>
      </c>
      <c r="F104" s="277"/>
      <c r="G104" s="79" t="str">
        <f>критерии!$H$319&amp;CHAR(10)&amp;IF(критерии!$D$319=Данные!$A$20,Данные!$B$20,"")</f>
        <v xml:space="preserve">Форма, заверенная печатью организации и подписью руководителя.pdf
</v>
      </c>
      <c r="H104" s="80" t="str">
        <f>критерии!$I$319</f>
        <v>Форма № 22</v>
      </c>
      <c r="I104" s="254" t="b">
        <v>0</v>
      </c>
      <c r="J104" s="261" t="str">
        <f t="shared" si="6"/>
        <v>14.1</v>
      </c>
      <c r="K104" s="236" t="str">
        <f>IF(I104,CONCATENATE(Данные!$A$18,J104),"")</f>
        <v/>
      </c>
      <c r="L104" s="92" t="str">
        <f>IF($E$104="-",Данные!$B$16,"")</f>
        <v>Не применимо</v>
      </c>
      <c r="M104" s="293"/>
      <c r="N104" s="294"/>
    </row>
    <row r="105" spans="1:14" ht="31.5" hidden="1" customHeight="1">
      <c r="B105" s="305"/>
      <c r="C105" s="306"/>
      <c r="D105" s="236" t="str">
        <f>критерии!$F$322</f>
        <v>14.1</v>
      </c>
      <c r="E105" s="276" t="str">
        <f>IF(AND(критерии!$B$322=Данные!$B$7,OR(критерии!$A$322=Данные!$C$9,критерии!$A$322=$E$6)),критерии!$G$322,"-")</f>
        <v>-</v>
      </c>
      <c r="F105" s="277"/>
      <c r="G105" s="79" t="str">
        <f>критерии!$H$322&amp;CHAR(10)&amp;IF(критерии!$D$322=Данные!$A$20,Данные!$B$20,"")</f>
        <v xml:space="preserve">Ответ в свободной форме
</v>
      </c>
      <c r="H105" s="112" t="str">
        <f>критерии!$I$322</f>
        <v xml:space="preserve"> </v>
      </c>
      <c r="I105" s="254" t="b">
        <v>0</v>
      </c>
      <c r="J105" s="261" t="str">
        <f t="shared" si="6"/>
        <v>14.1</v>
      </c>
      <c r="K105" s="236" t="str">
        <f>IF(I105,CONCATENATE(Данные!$A$18,J105),"")</f>
        <v/>
      </c>
      <c r="L105" s="92" t="str">
        <f>IF($E$105="-",Данные!$B$16,"")</f>
        <v>Не применимо</v>
      </c>
      <c r="M105" s="293"/>
      <c r="N105" s="294"/>
    </row>
    <row r="106" spans="1:14" ht="25.15" hidden="1" customHeight="1" thickBot="1">
      <c r="A106" s="113"/>
      <c r="B106" s="295"/>
      <c r="C106" s="296"/>
      <c r="D106" s="237" t="str">
        <f>критерии!$F$325</f>
        <v>14.1</v>
      </c>
      <c r="E106" s="284" t="str">
        <f>IF(AND(критерии!$B$325=Данные!$B$7,OR(критерии!$A$325=Данные!$C$9,критерии!$A$325=$E$6)),критерии!$G$325,"-")</f>
        <v>-</v>
      </c>
      <c r="F106" s="285"/>
      <c r="G106" s="82" t="str">
        <f>критерии!$H$325&amp;CHAR(10)&amp;IF(критерии!$D$325=Данные!$A$20,Данные!$B$20,"")</f>
        <v xml:space="preserve">Ответ в свободной форме
</v>
      </c>
      <c r="H106" s="114" t="str">
        <f>критерии!$I$325</f>
        <v xml:space="preserve"> </v>
      </c>
      <c r="I106" s="255" t="b">
        <v>0</v>
      </c>
      <c r="J106" s="262" t="str">
        <f t="shared" si="6"/>
        <v>14.1</v>
      </c>
      <c r="K106" s="236" t="str">
        <f>IF(I106,CONCATENATE(Данные!$A$18,J106),"")</f>
        <v/>
      </c>
      <c r="L106" s="92" t="str">
        <f>IF($E$106="-",Данные!$B$16,"")</f>
        <v>Не применимо</v>
      </c>
      <c r="M106" s="374"/>
      <c r="N106" s="375"/>
    </row>
    <row r="107" spans="1:14" ht="36" hidden="1" customHeight="1" thickBot="1">
      <c r="B107" s="316">
        <f>критерии!$F$326</f>
        <v>15</v>
      </c>
      <c r="C107" s="318" t="str">
        <f>критерии!$G$326</f>
        <v>Организационная структура и кадры</v>
      </c>
      <c r="D107" s="235" t="str">
        <f>критерии!$F$327</f>
        <v>15.0</v>
      </c>
      <c r="E107" s="274" t="str">
        <f>IF(AND(критерии!$B$327=Данные!$B$7,OR(критерии!$A$327=Данные!$C$9,критерии!$A$327=$E$6)),критерии!$G$327,"-")</f>
        <v>-</v>
      </c>
      <c r="F107" s="275"/>
      <c r="G107" s="77" t="str">
        <f>критерии!$H$327&amp;CHAR(10)&amp;IF(критерии!$D$327=Данные!$A$20,Данные!$B$20,"")</f>
        <v xml:space="preserve">Копии документов, заверенные печатью организации и подписью руководителя.pdf
</v>
      </c>
      <c r="H107" s="78" t="str">
        <f>критерии!$I$327</f>
        <v xml:space="preserve"> </v>
      </c>
      <c r="I107" s="253" t="b">
        <v>0</v>
      </c>
      <c r="J107" s="260" t="str">
        <f t="shared" si="6"/>
        <v>15.0</v>
      </c>
      <c r="K107" s="236" t="str">
        <f>IF(I107,CONCATENATE(Данные!$A$18,J107),"")</f>
        <v/>
      </c>
      <c r="L107" s="92" t="str">
        <f>IF($E$107="-",Данные!$B$16,"")</f>
        <v>Не применимо</v>
      </c>
      <c r="M107" s="374"/>
      <c r="N107" s="375"/>
    </row>
    <row r="108" spans="1:14" ht="44.25" customHeight="1" thickBot="1">
      <c r="B108" s="316"/>
      <c r="C108" s="318"/>
      <c r="D108" s="216" t="str">
        <f>критерии!$F$328</f>
        <v>15.1</v>
      </c>
      <c r="E108" s="276" t="str">
        <f>IF(AND(критерии!$B$328=Данные!$B$7,OR(критерии!$A$328=Данные!$C$9,критерии!$A$328=$E$6)),критерии!$G$328,"-")</f>
        <v>Представитель компании в г. Иркутске</v>
      </c>
      <c r="F108" s="277"/>
      <c r="G108" s="84" t="str">
        <f>критерии!$H$328&amp;CHAR(10)&amp;IF(критерии!$D$328=Данные!$A$20,Данные!$B$20,"")</f>
        <v xml:space="preserve">Форма, заверенная печатью организации и подписью руководителя.pdf
</v>
      </c>
      <c r="H108" s="86" t="str">
        <f>критерии!$I$328</f>
        <v xml:space="preserve">Форма № Основная </v>
      </c>
      <c r="I108" s="254" t="b">
        <v>0</v>
      </c>
      <c r="J108" s="261" t="str">
        <f t="shared" si="6"/>
        <v>15.1</v>
      </c>
      <c r="K108" s="236" t="str">
        <f>K70</f>
        <v/>
      </c>
      <c r="L108" s="92" t="str">
        <f>IF($E$108="-",Данные!$B$16,"")</f>
        <v/>
      </c>
      <c r="M108" s="293"/>
      <c r="N108" s="294"/>
    </row>
    <row r="109" spans="1:14" ht="36" hidden="1" customHeight="1" thickBot="1">
      <c r="B109" s="317"/>
      <c r="C109" s="319"/>
      <c r="D109" s="237" t="str">
        <f>критерии!$F$331</f>
        <v>15.1</v>
      </c>
      <c r="E109" s="284" t="str">
        <f>IF(AND(критерии!$B$331=Данные!$B$7,OR(критерии!$A$331=Данные!$C$9,критерии!$A$331=$E$6)),критерии!$G$332,"-")</f>
        <v>-</v>
      </c>
      <c r="F109" s="285"/>
      <c r="G109" s="82" t="str">
        <f>критерии!$H$331&amp;CHAR(10)&amp;IF(критерии!$D$331=Данные!$A$20,Данные!$B$20,"")</f>
        <v xml:space="preserve">Предоставить отдельно - в Приложении-A
</v>
      </c>
      <c r="H109" s="83" t="str">
        <f>критерии!$I$331</f>
        <v xml:space="preserve">Форма № Основная </v>
      </c>
      <c r="I109" s="255" t="b">
        <v>0</v>
      </c>
      <c r="J109" s="262" t="str">
        <f t="shared" si="6"/>
        <v>15.1</v>
      </c>
      <c r="K109" s="236" t="str">
        <f>IF(I109,CONCATENATE(Данные!$A$18,J109),"")</f>
        <v/>
      </c>
      <c r="L109" s="92" t="str">
        <f>IF($E$109="-",Данные!$B$16,"")</f>
        <v>Не применимо</v>
      </c>
      <c r="M109" s="293"/>
      <c r="N109" s="294"/>
    </row>
    <row r="110" spans="1:14" ht="51.75" thickBot="1">
      <c r="B110" s="291">
        <f>критерии!$F$335</f>
        <v>16</v>
      </c>
      <c r="C110" s="292" t="str">
        <f>критерии!$G$335</f>
        <v>Прочие сведения</v>
      </c>
      <c r="D110" s="235" t="str">
        <f>критерии!$F$336</f>
        <v>16.1</v>
      </c>
      <c r="E110" s="274" t="str">
        <f>IF(AND(критерии!$B$336=Данные!$B$7,OR(критерии!$A$336=Данные!$C$9,критерии!$A$336=$E$6)),критерии!$G$336,"-")</f>
        <v>Согласие принять условия типовой формы договора и подписать его без протокола разногласий</v>
      </c>
      <c r="F110" s="275"/>
      <c r="G110" s="77" t="str">
        <f>критерии!$H$336&amp;CHAR(10)&amp;IF(критерии!$D$336=Данные!$A$20,Данные!$B$20,"")</f>
        <v xml:space="preserve">Письмо на фирменном бланке организации за подписью руководителя о согласии / несогласии с типовой формой договора
</v>
      </c>
      <c r="H110" s="78" t="str">
        <f>критерии!$I$336</f>
        <v xml:space="preserve"> </v>
      </c>
      <c r="I110" s="253" t="b">
        <v>0</v>
      </c>
      <c r="J110" s="260" t="str">
        <f t="shared" si="6"/>
        <v>16.1</v>
      </c>
      <c r="K110" s="237" t="str">
        <f>IF(I110,CONCATENATE(Данные!$A$18,J110),"")</f>
        <v/>
      </c>
      <c r="L110" s="99" t="str">
        <f>IF($E$110="-",Данные!$B$16,"")</f>
        <v/>
      </c>
      <c r="M110" s="378"/>
      <c r="N110" s="379"/>
    </row>
    <row r="111" spans="1:14" ht="38.25" hidden="1">
      <c r="B111" s="287"/>
      <c r="C111" s="289"/>
      <c r="D111" s="236" t="str">
        <f>критерии!$F$339</f>
        <v>16.1</v>
      </c>
      <c r="E111" s="276" t="str">
        <f>IF(AND(критерии!$B$339=Данные!$B$7,OR(критерии!$A$339=Данные!$C$9,критерии!$A$339=$E$6)),критерии!$G$339,"-")</f>
        <v>-</v>
      </c>
      <c r="F111" s="277"/>
      <c r="G111" s="79" t="str">
        <f>критерии!$H$339&amp;CHAR(10)&amp;IF(критерии!$D$339=Данные!$A$20,Данные!$B$20,"")</f>
        <v xml:space="preserve">Форма, заверенная печатью организации и подписью руководителя.pdf
</v>
      </c>
      <c r="H111" s="115" t="str">
        <f>критерии!$I$339</f>
        <v xml:space="preserve">Форма № Основная </v>
      </c>
      <c r="I111" s="254" t="b">
        <v>0</v>
      </c>
      <c r="J111" s="195" t="str">
        <f t="shared" si="6"/>
        <v>16.1</v>
      </c>
      <c r="K111" s="263" t="str">
        <f>K70</f>
        <v/>
      </c>
      <c r="L111" s="157" t="str">
        <f>IF($E$111="-",Данные!$B$16,"")</f>
        <v>Не применимо</v>
      </c>
      <c r="M111" s="380"/>
      <c r="N111" s="381"/>
    </row>
    <row r="112" spans="1:14" ht="38.25" hidden="1">
      <c r="B112" s="287"/>
      <c r="C112" s="289"/>
      <c r="D112" s="236" t="str">
        <f>критерии!$F$340</f>
        <v>16.1</v>
      </c>
      <c r="E112" s="276" t="str">
        <f>IF(AND(критерии!$B$340=Данные!$B$7,OR(критерии!$A$340=Данные!$C$9,критерии!$A$340=$E$6)),критерии!$G$340,"-")</f>
        <v>-</v>
      </c>
      <c r="F112" s="277"/>
      <c r="G112" s="79" t="str">
        <f>критерии!$H$340&amp;CHAR(10)&amp;IF(критерии!$D$340=Данные!$A$20,Данные!$B$20,"")</f>
        <v xml:space="preserve">Форма, заверенная печатью организации и подписью руководителя.pdf
</v>
      </c>
      <c r="H112" s="115" t="str">
        <f>критерии!$I$340</f>
        <v>Форма № 10А,
Форма № 24</v>
      </c>
      <c r="I112" s="254" t="b">
        <v>0</v>
      </c>
      <c r="J112" s="195" t="str">
        <f t="shared" si="6"/>
        <v>16.1</v>
      </c>
      <c r="K112" s="195" t="str">
        <f>IF(I112,CONCATENATE(Данные!$A$18,J112),"")</f>
        <v/>
      </c>
      <c r="L112" s="92" t="str">
        <f>IF($E$112="-",Данные!$B$16,"")</f>
        <v>Не применимо</v>
      </c>
      <c r="M112" s="293"/>
      <c r="N112" s="294"/>
    </row>
    <row r="113" spans="1:14" ht="40.9" hidden="1" customHeight="1">
      <c r="B113" s="314"/>
      <c r="C113" s="306"/>
      <c r="D113" s="236" t="str">
        <f>критерии!$F$344</f>
        <v>16.1</v>
      </c>
      <c r="E113" s="276" t="str">
        <f>IF(AND(критерии!$B$344=Данные!$B$7,OR(критерии!$A$344=Данные!$C$9,критерии!$A$344=$E$6)),критерии!$G$344,"-")</f>
        <v>-</v>
      </c>
      <c r="F113" s="277"/>
      <c r="G113" s="79" t="str">
        <f>критерии!$H$344&amp;CHAR(10)&amp;IF(критерии!$D$344=Данные!$A$20,Данные!$B$20,"")</f>
        <v xml:space="preserve">Форма, заверенная печатью организации и подписью руководителя.pdf
</v>
      </c>
      <c r="H113" s="115" t="str">
        <f>критерии!$I$344</f>
        <v xml:space="preserve">Форма № Основная </v>
      </c>
      <c r="I113" s="254" t="b">
        <v>0</v>
      </c>
      <c r="J113" s="195" t="str">
        <f t="shared" si="6"/>
        <v>16.1</v>
      </c>
      <c r="K113" s="195" t="str">
        <f>K70</f>
        <v/>
      </c>
      <c r="L113" s="92" t="str">
        <f>IF($E$113="-",Данные!$B$16,"")</f>
        <v>Не применимо</v>
      </c>
      <c r="M113" s="374"/>
      <c r="N113" s="375"/>
    </row>
    <row r="114" spans="1:14" ht="40.9" hidden="1" customHeight="1">
      <c r="B114" s="314"/>
      <c r="C114" s="306"/>
      <c r="D114" s="236" t="str">
        <f>критерии!$F$347</f>
        <v>16.1</v>
      </c>
      <c r="E114" s="276" t="str">
        <f>IF(AND(критерии!$B$347=Данные!$B$7,OR(критерии!$A$347=Данные!$C$9,критерии!$A$347=$E$6)),критерии!$G$347,"-")</f>
        <v>-</v>
      </c>
      <c r="F114" s="277"/>
      <c r="G114" s="79" t="str">
        <f>критерии!$H$347&amp;CHAR(10)&amp;IF(критерии!$D$347=Данные!$A$20,Данные!$B$20,"")</f>
        <v xml:space="preserve">Форма, заверенная печатью организации и подписью руководителя.pdf
</v>
      </c>
      <c r="H114" s="115" t="str">
        <f>критерии!$I$347</f>
        <v>Форма № 9А</v>
      </c>
      <c r="I114" s="257" t="b">
        <v>0</v>
      </c>
      <c r="J114" s="195" t="str">
        <f t="shared" si="6"/>
        <v>16.1</v>
      </c>
      <c r="K114" s="195" t="str">
        <f>IF(I114,CONCATENATE(Данные!$A$18,J114),"")</f>
        <v/>
      </c>
      <c r="L114" s="147"/>
      <c r="M114" s="374"/>
      <c r="N114" s="375"/>
    </row>
    <row r="115" spans="1:14" ht="40.9" hidden="1" customHeight="1" thickBot="1">
      <c r="B115" s="315"/>
      <c r="C115" s="296"/>
      <c r="D115" s="237" t="str">
        <f>критерии!$F$348</f>
        <v>16.1</v>
      </c>
      <c r="E115" s="284" t="str">
        <f>IF(AND(критерии!$B$348=Данные!$B$7,OR(критерии!$A$348=Данные!$C$9,критерии!$A$348=$E$6)),критерии!$G$348,"-")</f>
        <v>-</v>
      </c>
      <c r="F115" s="285"/>
      <c r="G115" s="82" t="str">
        <f>критерии!$H$348&amp;CHAR(10)&amp;IF(критерии!$D$348=Данные!$A$20,Данные!$B$20,"")</f>
        <v xml:space="preserve">Форма, заверенная печатью организации и подписью руководителя.pdf
</v>
      </c>
      <c r="H115" s="116" t="str">
        <f>критерии!$I$348</f>
        <v xml:space="preserve">Форма № Основная </v>
      </c>
      <c r="I115" s="255" t="b">
        <v>0</v>
      </c>
      <c r="J115" s="256" t="str">
        <f t="shared" si="6"/>
        <v>16.1</v>
      </c>
      <c r="K115" s="146" t="str">
        <f>K70</f>
        <v/>
      </c>
      <c r="L115" s="99" t="str">
        <f>IF($E$115="-",Данные!$B$16,"")</f>
        <v>Не применимо</v>
      </c>
      <c r="M115" s="376"/>
      <c r="N115" s="377"/>
    </row>
    <row r="116" spans="1:14" ht="101.45" customHeight="1">
      <c r="A116" s="312" t="s">
        <v>131</v>
      </c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</row>
  </sheetData>
  <sheetProtection algorithmName="SHA-512" hashValue="Q1hzox6y/7t7x3qpF4OnKLgBk6GGAJ5N+W8cjRF2LNKWjedQR2kDIgOgwqbwc4cxeGgY2P6OCzYNvZ/7X8lqEw==" saltValue="OHEQ9+H0Rk4OyOYdlGmotQ==" spinCount="100000" sheet="1" formatRows="0"/>
  <autoFilter ref="B18:N18" xr:uid="{00000000-0001-0000-0300-000000000000}">
    <filterColumn colId="0" showButton="0"/>
    <filterColumn colId="2" showButton="0"/>
    <filterColumn colId="3" showButton="0"/>
    <filterColumn colId="7" showButton="0"/>
    <filterColumn colId="8" showButton="0"/>
    <filterColumn colId="11" showButton="0"/>
  </autoFilter>
  <mergeCells count="214">
    <mergeCell ref="M102:N102"/>
    <mergeCell ref="M103:N103"/>
    <mergeCell ref="M104:N104"/>
    <mergeCell ref="M83:N83"/>
    <mergeCell ref="M84:N84"/>
    <mergeCell ref="M87:N87"/>
    <mergeCell ref="M90:N90"/>
    <mergeCell ref="M95:N95"/>
    <mergeCell ref="M96:N96"/>
    <mergeCell ref="M97:N97"/>
    <mergeCell ref="M89:N89"/>
    <mergeCell ref="M88:N88"/>
    <mergeCell ref="M91:N91"/>
    <mergeCell ref="M92:N92"/>
    <mergeCell ref="C70:C77"/>
    <mergeCell ref="E77:F77"/>
    <mergeCell ref="M77:N77"/>
    <mergeCell ref="E52:F52"/>
    <mergeCell ref="M51:N51"/>
    <mergeCell ref="M52:N52"/>
    <mergeCell ref="M100:N100"/>
    <mergeCell ref="E44:F44"/>
    <mergeCell ref="M44:N44"/>
    <mergeCell ref="M65:N65"/>
    <mergeCell ref="M66:N66"/>
    <mergeCell ref="M67:N67"/>
    <mergeCell ref="M68:N68"/>
    <mergeCell ref="M69:N69"/>
    <mergeCell ref="M70:N70"/>
    <mergeCell ref="M72:N72"/>
    <mergeCell ref="M98:N98"/>
    <mergeCell ref="M99:N99"/>
    <mergeCell ref="M85:N85"/>
    <mergeCell ref="M86:N86"/>
    <mergeCell ref="M73:N73"/>
    <mergeCell ref="M74:N74"/>
    <mergeCell ref="M75:N75"/>
    <mergeCell ref="M76:N76"/>
    <mergeCell ref="M114:N114"/>
    <mergeCell ref="M115:N115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78:N78"/>
    <mergeCell ref="M79:N79"/>
    <mergeCell ref="M80:N80"/>
    <mergeCell ref="M81:N81"/>
    <mergeCell ref="M82:N82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71:N71"/>
    <mergeCell ref="M43:N43"/>
    <mergeCell ref="M45:N45"/>
    <mergeCell ref="M46:N46"/>
    <mergeCell ref="M47:N47"/>
    <mergeCell ref="M48:N48"/>
    <mergeCell ref="M49:N49"/>
    <mergeCell ref="M50:N50"/>
    <mergeCell ref="M55:N55"/>
    <mergeCell ref="M53:N53"/>
    <mergeCell ref="M54:N54"/>
    <mergeCell ref="E35:F35"/>
    <mergeCell ref="C7:E7"/>
    <mergeCell ref="F7:H7"/>
    <mergeCell ref="C8:E8"/>
    <mergeCell ref="F8:H8"/>
    <mergeCell ref="C9:E9"/>
    <mergeCell ref="F9:H9"/>
    <mergeCell ref="C10:E10"/>
    <mergeCell ref="E33:F33"/>
    <mergeCell ref="E34:F34"/>
    <mergeCell ref="E22:F22"/>
    <mergeCell ref="C4:L4"/>
    <mergeCell ref="C5:H5"/>
    <mergeCell ref="B18:C18"/>
    <mergeCell ref="D18:F18"/>
    <mergeCell ref="L14:M14"/>
    <mergeCell ref="M18:N18"/>
    <mergeCell ref="K5:K6"/>
    <mergeCell ref="L16:M16"/>
    <mergeCell ref="B14:J14"/>
    <mergeCell ref="I18:K18"/>
    <mergeCell ref="F10:H10"/>
    <mergeCell ref="L15:M15"/>
    <mergeCell ref="E70:F70"/>
    <mergeCell ref="E71:F71"/>
    <mergeCell ref="E72:F72"/>
    <mergeCell ref="E73:F73"/>
    <mergeCell ref="E74:F74"/>
    <mergeCell ref="E75:F75"/>
    <mergeCell ref="E80:F80"/>
    <mergeCell ref="E82:F82"/>
    <mergeCell ref="E45:F45"/>
    <mergeCell ref="E46:F46"/>
    <mergeCell ref="E49:E50"/>
    <mergeCell ref="E76:F76"/>
    <mergeCell ref="E78:F78"/>
    <mergeCell ref="E81:F81"/>
    <mergeCell ref="E47:F47"/>
    <mergeCell ref="E48:F48"/>
    <mergeCell ref="E57:E61"/>
    <mergeCell ref="E55:E56"/>
    <mergeCell ref="E53:E54"/>
    <mergeCell ref="E65:F65"/>
    <mergeCell ref="E66:F66"/>
    <mergeCell ref="E67:F67"/>
    <mergeCell ref="E68:F68"/>
    <mergeCell ref="E69:F69"/>
    <mergeCell ref="E85:F85"/>
    <mergeCell ref="E86:F86"/>
    <mergeCell ref="E114:F114"/>
    <mergeCell ref="E108:F108"/>
    <mergeCell ref="E107:F107"/>
    <mergeCell ref="E105:F105"/>
    <mergeCell ref="E106:F106"/>
    <mergeCell ref="E100:F100"/>
    <mergeCell ref="E97:F97"/>
    <mergeCell ref="E89:F89"/>
    <mergeCell ref="E98:F98"/>
    <mergeCell ref="E88:F88"/>
    <mergeCell ref="A116:M116"/>
    <mergeCell ref="B110:B115"/>
    <mergeCell ref="C110:C115"/>
    <mergeCell ref="B78:B86"/>
    <mergeCell ref="C78:C86"/>
    <mergeCell ref="B70:B77"/>
    <mergeCell ref="B107:B109"/>
    <mergeCell ref="C107:C109"/>
    <mergeCell ref="B102:B106"/>
    <mergeCell ref="C102:C106"/>
    <mergeCell ref="E102:F102"/>
    <mergeCell ref="E103:F103"/>
    <mergeCell ref="E104:F104"/>
    <mergeCell ref="E95:F95"/>
    <mergeCell ref="E96:F96"/>
    <mergeCell ref="E79:F79"/>
    <mergeCell ref="E83:F83"/>
    <mergeCell ref="E84:F84"/>
    <mergeCell ref="E115:F115"/>
    <mergeCell ref="E109:F109"/>
    <mergeCell ref="E110:F110"/>
    <mergeCell ref="E111:F111"/>
    <mergeCell ref="E112:F112"/>
    <mergeCell ref="E113:F113"/>
    <mergeCell ref="B87:B90"/>
    <mergeCell ref="C87:C90"/>
    <mergeCell ref="E87:F87"/>
    <mergeCell ref="E90:F90"/>
    <mergeCell ref="B95:B98"/>
    <mergeCell ref="C95:C98"/>
    <mergeCell ref="E24:F24"/>
    <mergeCell ref="B62:B69"/>
    <mergeCell ref="C62:C69"/>
    <mergeCell ref="E62:F62"/>
    <mergeCell ref="E63:F63"/>
    <mergeCell ref="E64:F64"/>
    <mergeCell ref="B47:B61"/>
    <mergeCell ref="C47:C61"/>
    <mergeCell ref="D57:D61"/>
    <mergeCell ref="D55:D56"/>
    <mergeCell ref="D53:D54"/>
    <mergeCell ref="B43:B46"/>
    <mergeCell ref="C43:C46"/>
    <mergeCell ref="E43:F43"/>
    <mergeCell ref="D49:D50"/>
    <mergeCell ref="B31:B35"/>
    <mergeCell ref="B26:B30"/>
    <mergeCell ref="C26:C30"/>
    <mergeCell ref="B99:B101"/>
    <mergeCell ref="C99:C101"/>
    <mergeCell ref="E101:F101"/>
    <mergeCell ref="M101:N101"/>
    <mergeCell ref="E99:F99"/>
    <mergeCell ref="B91:B92"/>
    <mergeCell ref="C91:C92"/>
    <mergeCell ref="E91:F91"/>
    <mergeCell ref="E92:F92"/>
    <mergeCell ref="E36:F36"/>
    <mergeCell ref="E37:F37"/>
    <mergeCell ref="E38:F38"/>
    <mergeCell ref="E39:F39"/>
    <mergeCell ref="E40:F40"/>
    <mergeCell ref="B36:B41"/>
    <mergeCell ref="C36:C41"/>
    <mergeCell ref="E41:F41"/>
    <mergeCell ref="O8:Y11"/>
    <mergeCell ref="B20:B25"/>
    <mergeCell ref="C20:C25"/>
    <mergeCell ref="E25:F25"/>
    <mergeCell ref="M19:N19"/>
    <mergeCell ref="E26:F26"/>
    <mergeCell ref="E27:F27"/>
    <mergeCell ref="E28:F28"/>
    <mergeCell ref="E30:F30"/>
    <mergeCell ref="E29:F29"/>
    <mergeCell ref="E23:F23"/>
    <mergeCell ref="E20:F20"/>
    <mergeCell ref="E21:F21"/>
    <mergeCell ref="C31:C35"/>
    <mergeCell ref="E31:F31"/>
    <mergeCell ref="E32:F32"/>
  </mergeCells>
  <conditionalFormatting sqref="G20:M35 G70:L71 G72:M115 D20:D35 D42:D115 G42:M69">
    <cfRule type="expression" dxfId="10" priority="82">
      <formula>IF(OR($E20="-",$F20="-"),1,0)</formula>
    </cfRule>
  </conditionalFormatting>
  <conditionalFormatting sqref="L20:M35 L53:M70 L71 L72:M76 L78:M84 L102:M115 L87:M100 L42:M50">
    <cfRule type="containsErrors" dxfId="9" priority="80">
      <formula>ISERROR(L20)</formula>
    </cfRule>
  </conditionalFormatting>
  <conditionalFormatting sqref="M43:M50 M53:M70 M72:M76 M78:M84 M102:M115 M87:M100">
    <cfRule type="expression" dxfId="8" priority="81">
      <formula>M$42</formula>
    </cfRule>
  </conditionalFormatting>
  <conditionalFormatting sqref="M70">
    <cfRule type="expression" dxfId="7" priority="873">
      <formula>IF(OR($E71="-",$F71="-"),1,0)</formula>
    </cfRule>
  </conditionalFormatting>
  <conditionalFormatting sqref="A9:N31 A42:N70 A32:A35 D32:N35 A41 A72:N90 A71:M71 A93:N116 A91:M92">
    <cfRule type="expression" dxfId="6" priority="880">
      <formula>$O$18</formula>
    </cfRule>
  </conditionalFormatting>
  <conditionalFormatting sqref="G36:M40 D36:D40">
    <cfRule type="expression" dxfId="5" priority="5">
      <formula>IF(OR($E36="-",$F36="-"),1,0)</formula>
    </cfRule>
  </conditionalFormatting>
  <conditionalFormatting sqref="L36:M40">
    <cfRule type="containsErrors" dxfId="4" priority="4">
      <formula>ISERROR(L36)</formula>
    </cfRule>
  </conditionalFormatting>
  <conditionalFormatting sqref="A36:N36 A37:A40 D37:N40">
    <cfRule type="expression" dxfId="3" priority="6">
      <formula>$O$18</formula>
    </cfRule>
  </conditionalFormatting>
  <conditionalFormatting sqref="G41:M41 D41">
    <cfRule type="expression" dxfId="2" priority="2">
      <formula>IF(OR($E41="-",$F41="-"),1,0)</formula>
    </cfRule>
  </conditionalFormatting>
  <conditionalFormatting sqref="L41:M41">
    <cfRule type="containsErrors" dxfId="1" priority="1">
      <formula>ISERROR(L41)</formula>
    </cfRule>
  </conditionalFormatting>
  <conditionalFormatting sqref="D41:N41">
    <cfRule type="expression" dxfId="0" priority="3">
      <formula>$O$18</formula>
    </cfRule>
  </conditionalFormatting>
  <dataValidations count="1">
    <dataValidation errorStyle="warning" allowBlank="1" showInputMessage="1" showErrorMessage="1" sqref="L91 L106" xr:uid="{00000000-0002-0000-0300-000000000000}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59" fitToHeight="6" orientation="portrait" r:id="rId1"/>
  <headerFooter>
    <oddFooter>&amp;C- &amp;P -</oddFooter>
  </headerFooter>
  <ignoredErrors>
    <ignoredError sqref="K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19</xdr:row>
                    <xdr:rowOff>342900</xdr:rowOff>
                  </from>
                  <to>
                    <xdr:col>8</xdr:col>
                    <xdr:colOff>209550</xdr:colOff>
                    <xdr:row>19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20</xdr:row>
                    <xdr:rowOff>514350</xdr:rowOff>
                  </from>
                  <to>
                    <xdr:col>8</xdr:col>
                    <xdr:colOff>200025</xdr:colOff>
                    <xdr:row>20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6" name="Check Box 4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21</xdr:row>
                    <xdr:rowOff>609600</xdr:rowOff>
                  </from>
                  <to>
                    <xdr:col>8</xdr:col>
                    <xdr:colOff>219075</xdr:colOff>
                    <xdr:row>21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7" name="Check Box 5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257175</xdr:rowOff>
                  </from>
                  <to>
                    <xdr:col>8</xdr:col>
                    <xdr:colOff>209550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8" name="Check Box 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247650</xdr:rowOff>
                  </from>
                  <to>
                    <xdr:col>8</xdr:col>
                    <xdr:colOff>209550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9" name="Check Box 52">
              <controlPr defaultSize="0" autoFill="0" autoLine="0" autoPict="0">
                <anchor moveWithCells="1" sizeWithCells="1">
                  <from>
                    <xdr:col>7</xdr:col>
                    <xdr:colOff>866775</xdr:colOff>
                    <xdr:row>29</xdr:row>
                    <xdr:rowOff>266700</xdr:rowOff>
                  </from>
                  <to>
                    <xdr:col>8</xdr:col>
                    <xdr:colOff>200025</xdr:colOff>
                    <xdr:row>29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" name="Check Box 53">
              <controlPr defaultSize="0" autoFill="0" autoLine="0" autoPict="0">
                <anchor moveWithCells="1" sizeWithCells="1">
                  <from>
                    <xdr:col>7</xdr:col>
                    <xdr:colOff>866775</xdr:colOff>
                    <xdr:row>30</xdr:row>
                    <xdr:rowOff>619125</xdr:rowOff>
                  </from>
                  <to>
                    <xdr:col>8</xdr:col>
                    <xdr:colOff>200025</xdr:colOff>
                    <xdr:row>30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1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142875</xdr:rowOff>
                  </from>
                  <to>
                    <xdr:col>8</xdr:col>
                    <xdr:colOff>209550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2" name="Check Box 5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34</xdr:row>
                    <xdr:rowOff>266700</xdr:rowOff>
                  </from>
                  <to>
                    <xdr:col>8</xdr:col>
                    <xdr:colOff>209550</xdr:colOff>
                    <xdr:row>34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3" name="Check Box 5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790575</xdr:rowOff>
                  </from>
                  <to>
                    <xdr:col>8</xdr:col>
                    <xdr:colOff>200025</xdr:colOff>
                    <xdr:row>42</xdr:row>
                    <xdr:rowOff>1104900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4" name="Check Box 5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390525</xdr:rowOff>
                  </from>
                  <to>
                    <xdr:col>8</xdr:col>
                    <xdr:colOff>209550</xdr:colOff>
                    <xdr:row>44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5" name="Check Box 5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400050</xdr:rowOff>
                  </from>
                  <to>
                    <xdr:col>8</xdr:col>
                    <xdr:colOff>200025</xdr:colOff>
                    <xdr:row>45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6" name="Check Box 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190500</xdr:rowOff>
                  </from>
                  <to>
                    <xdr:col>8</xdr:col>
                    <xdr:colOff>200025</xdr:colOff>
                    <xdr:row>52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7" name="Check Box 6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133350</xdr:rowOff>
                  </from>
                  <to>
                    <xdr:col>8</xdr:col>
                    <xdr:colOff>209550</xdr:colOff>
                    <xdr:row>46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8" name="Check Box 6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152400</xdr:rowOff>
                  </from>
                  <to>
                    <xdr:col>8</xdr:col>
                    <xdr:colOff>209550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9" name="Check Box 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180975</xdr:rowOff>
                  </from>
                  <to>
                    <xdr:col>8</xdr:col>
                    <xdr:colOff>209550</xdr:colOff>
                    <xdr:row>48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0" name="Check Box 6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190500</xdr:rowOff>
                  </from>
                  <to>
                    <xdr:col>8</xdr:col>
                    <xdr:colOff>209550</xdr:colOff>
                    <xdr:row>49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1" name="Check Box 6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209550</xdr:rowOff>
                  </from>
                  <to>
                    <xdr:col>8</xdr:col>
                    <xdr:colOff>209550</xdr:colOff>
                    <xdr:row>53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2" name="Check Box 6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171450</xdr:rowOff>
                  </from>
                  <to>
                    <xdr:col>8</xdr:col>
                    <xdr:colOff>209550</xdr:colOff>
                    <xdr:row>54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3" name="Check Box 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171450</xdr:rowOff>
                  </from>
                  <to>
                    <xdr:col>8</xdr:col>
                    <xdr:colOff>209550</xdr:colOff>
                    <xdr:row>55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4" name="Check Box 6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190500</xdr:rowOff>
                  </from>
                  <to>
                    <xdr:col>8</xdr:col>
                    <xdr:colOff>209550</xdr:colOff>
                    <xdr:row>56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5" name="Check Box 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161925</xdr:rowOff>
                  </from>
                  <to>
                    <xdr:col>8</xdr:col>
                    <xdr:colOff>219075</xdr:colOff>
                    <xdr:row>57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6" name="Check Box 6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58</xdr:row>
                    <xdr:rowOff>161925</xdr:rowOff>
                  </from>
                  <to>
                    <xdr:col>8</xdr:col>
                    <xdr:colOff>209550</xdr:colOff>
                    <xdr:row>58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7" name="Check Box 7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59</xdr:row>
                    <xdr:rowOff>190500</xdr:rowOff>
                  </from>
                  <to>
                    <xdr:col>8</xdr:col>
                    <xdr:colOff>209550</xdr:colOff>
                    <xdr:row>59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8" name="Check Box 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60</xdr:row>
                    <xdr:rowOff>161925</xdr:rowOff>
                  </from>
                  <to>
                    <xdr:col>8</xdr:col>
                    <xdr:colOff>209550</xdr:colOff>
                    <xdr:row>60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29" name="Check Box 7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61</xdr:row>
                    <xdr:rowOff>76200</xdr:rowOff>
                  </from>
                  <to>
                    <xdr:col>8</xdr:col>
                    <xdr:colOff>209550</xdr:colOff>
                    <xdr:row>61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30" name="Check Box 7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62</xdr:row>
                    <xdr:rowOff>9525</xdr:rowOff>
                  </from>
                  <to>
                    <xdr:col>8</xdr:col>
                    <xdr:colOff>209550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1" name="Check Box 7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63</xdr:row>
                    <xdr:rowOff>619125</xdr:rowOff>
                  </from>
                  <to>
                    <xdr:col>8</xdr:col>
                    <xdr:colOff>219075</xdr:colOff>
                    <xdr:row>63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32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64</xdr:row>
                    <xdr:rowOff>600075</xdr:rowOff>
                  </from>
                  <to>
                    <xdr:col>8</xdr:col>
                    <xdr:colOff>209550</xdr:colOff>
                    <xdr:row>64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33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65</xdr:row>
                    <xdr:rowOff>657225</xdr:rowOff>
                  </from>
                  <to>
                    <xdr:col>8</xdr:col>
                    <xdr:colOff>209550</xdr:colOff>
                    <xdr:row>65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34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66</xdr:row>
                    <xdr:rowOff>514350</xdr:rowOff>
                  </from>
                  <to>
                    <xdr:col>8</xdr:col>
                    <xdr:colOff>209550</xdr:colOff>
                    <xdr:row>66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35" name="Check Box 7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72</xdr:row>
                    <xdr:rowOff>76200</xdr:rowOff>
                  </from>
                  <to>
                    <xdr:col>8</xdr:col>
                    <xdr:colOff>209550</xdr:colOff>
                    <xdr:row>72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36" name="Check Box 8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67</xdr:row>
                    <xdr:rowOff>495300</xdr:rowOff>
                  </from>
                  <to>
                    <xdr:col>8</xdr:col>
                    <xdr:colOff>209550</xdr:colOff>
                    <xdr:row>67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37" name="Check Box 8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71</xdr:row>
                    <xdr:rowOff>76200</xdr:rowOff>
                  </from>
                  <to>
                    <xdr:col>8</xdr:col>
                    <xdr:colOff>209550</xdr:colOff>
                    <xdr:row>71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38" name="Check Box 8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68</xdr:row>
                    <xdr:rowOff>523875</xdr:rowOff>
                  </from>
                  <to>
                    <xdr:col>8</xdr:col>
                    <xdr:colOff>209550</xdr:colOff>
                    <xdr:row>68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39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8</xdr:col>
                    <xdr:colOff>209550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0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70</xdr:row>
                    <xdr:rowOff>104775</xdr:rowOff>
                  </from>
                  <to>
                    <xdr:col>8</xdr:col>
                    <xdr:colOff>209550</xdr:colOff>
                    <xdr:row>70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1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69</xdr:row>
                    <xdr:rowOff>76200</xdr:rowOff>
                  </from>
                  <to>
                    <xdr:col>8</xdr:col>
                    <xdr:colOff>209550</xdr:colOff>
                    <xdr:row>69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42" name="Check Box 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73</xdr:row>
                    <xdr:rowOff>266700</xdr:rowOff>
                  </from>
                  <to>
                    <xdr:col>8</xdr:col>
                    <xdr:colOff>209550</xdr:colOff>
                    <xdr:row>73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3" name="Check Box 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74</xdr:row>
                    <xdr:rowOff>66675</xdr:rowOff>
                  </from>
                  <to>
                    <xdr:col>8</xdr:col>
                    <xdr:colOff>209550</xdr:colOff>
                    <xdr:row>74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44" name="Check Box 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75</xdr:row>
                    <xdr:rowOff>85725</xdr:rowOff>
                  </from>
                  <to>
                    <xdr:col>8</xdr:col>
                    <xdr:colOff>209550</xdr:colOff>
                    <xdr:row>75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5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77</xdr:row>
                    <xdr:rowOff>57150</xdr:rowOff>
                  </from>
                  <to>
                    <xdr:col>8</xdr:col>
                    <xdr:colOff>209550</xdr:colOff>
                    <xdr:row>77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6" name="Check Box 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78</xdr:row>
                    <xdr:rowOff>95250</xdr:rowOff>
                  </from>
                  <to>
                    <xdr:col>8</xdr:col>
                    <xdr:colOff>209550</xdr:colOff>
                    <xdr:row>78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7" name="Check Box 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82</xdr:row>
                    <xdr:rowOff>161925</xdr:rowOff>
                  </from>
                  <to>
                    <xdr:col>8</xdr:col>
                    <xdr:colOff>209550</xdr:colOff>
                    <xdr:row>82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48" name="Check Box 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83</xdr:row>
                    <xdr:rowOff>76200</xdr:rowOff>
                  </from>
                  <to>
                    <xdr:col>8</xdr:col>
                    <xdr:colOff>209550</xdr:colOff>
                    <xdr:row>83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49" name="Check Box 9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86</xdr:row>
                    <xdr:rowOff>85725</xdr:rowOff>
                  </from>
                  <to>
                    <xdr:col>8</xdr:col>
                    <xdr:colOff>209550</xdr:colOff>
                    <xdr:row>86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50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89</xdr:row>
                    <xdr:rowOff>190500</xdr:rowOff>
                  </from>
                  <to>
                    <xdr:col>8</xdr:col>
                    <xdr:colOff>209550</xdr:colOff>
                    <xdr:row>89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51" name="Check Box 9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94</xdr:row>
                    <xdr:rowOff>57150</xdr:rowOff>
                  </from>
                  <to>
                    <xdr:col>8</xdr:col>
                    <xdr:colOff>209550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52" name="Check Box 10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99</xdr:row>
                    <xdr:rowOff>104775</xdr:rowOff>
                  </from>
                  <to>
                    <xdr:col>8</xdr:col>
                    <xdr:colOff>209550</xdr:colOff>
                    <xdr:row>99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53" name="Check Box 10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95</xdr:row>
                    <xdr:rowOff>95250</xdr:rowOff>
                  </from>
                  <to>
                    <xdr:col>8</xdr:col>
                    <xdr:colOff>209550</xdr:colOff>
                    <xdr:row>95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54" name="Check Box 1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96</xdr:row>
                    <xdr:rowOff>47625</xdr:rowOff>
                  </from>
                  <to>
                    <xdr:col>8</xdr:col>
                    <xdr:colOff>209550</xdr:colOff>
                    <xdr:row>96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55" name="Check Box 103">
              <controlPr defaultSize="0" autoFill="0" autoLine="0" autoPict="0">
                <anchor moveWithCells="1" sizeWithCells="1">
                  <from>
                    <xdr:col>7</xdr:col>
                    <xdr:colOff>866775</xdr:colOff>
                    <xdr:row>98</xdr:row>
                    <xdr:rowOff>333375</xdr:rowOff>
                  </from>
                  <to>
                    <xdr:col>8</xdr:col>
                    <xdr:colOff>200025</xdr:colOff>
                    <xdr:row>98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56" name="Check Box 10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97</xdr:row>
                    <xdr:rowOff>57150</xdr:rowOff>
                  </from>
                  <to>
                    <xdr:col>8</xdr:col>
                    <xdr:colOff>209550</xdr:colOff>
                    <xdr:row>97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57" name="Check Box 1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101</xdr:row>
                    <xdr:rowOff>57150</xdr:rowOff>
                  </from>
                  <to>
                    <xdr:col>8</xdr:col>
                    <xdr:colOff>209550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58" name="Check Box 10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102</xdr:row>
                    <xdr:rowOff>114300</xdr:rowOff>
                  </from>
                  <to>
                    <xdr:col>8</xdr:col>
                    <xdr:colOff>209550</xdr:colOff>
                    <xdr:row>102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59" name="Check Box 11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103</xdr:row>
                    <xdr:rowOff>85725</xdr:rowOff>
                  </from>
                  <to>
                    <xdr:col>8</xdr:col>
                    <xdr:colOff>209550</xdr:colOff>
                    <xdr:row>103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60" name="Check Box 1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104</xdr:row>
                    <xdr:rowOff>209550</xdr:rowOff>
                  </from>
                  <to>
                    <xdr:col>8</xdr:col>
                    <xdr:colOff>209550</xdr:colOff>
                    <xdr:row>104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61" name="Check Box 1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105</xdr:row>
                    <xdr:rowOff>0</xdr:rowOff>
                  </from>
                  <to>
                    <xdr:col>8</xdr:col>
                    <xdr:colOff>209550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62" name="Check Box 11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8</xdr:col>
                    <xdr:colOff>209550</xdr:colOff>
                    <xdr:row>106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63" name="Check Box 11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107</xdr:row>
                    <xdr:rowOff>104775</xdr:rowOff>
                  </from>
                  <to>
                    <xdr:col>8</xdr:col>
                    <xdr:colOff>209550</xdr:colOff>
                    <xdr:row>107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64" name="Check Box 115">
              <controlPr defaultSize="0" autoFill="0" autoLine="0" autoPict="0" altText="">
                <anchor moveWithCells="1" sizeWithCells="1">
                  <from>
                    <xdr:col>8</xdr:col>
                    <xdr:colOff>0</xdr:colOff>
                    <xdr:row>108</xdr:row>
                    <xdr:rowOff>95250</xdr:rowOff>
                  </from>
                  <to>
                    <xdr:col>8</xdr:col>
                    <xdr:colOff>209550</xdr:colOff>
                    <xdr:row>108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65" name="Check Box 11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109</xdr:row>
                    <xdr:rowOff>142875</xdr:rowOff>
                  </from>
                  <to>
                    <xdr:col>8</xdr:col>
                    <xdr:colOff>209550</xdr:colOff>
                    <xdr:row>109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66" name="Check Box 11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110</xdr:row>
                    <xdr:rowOff>9525</xdr:rowOff>
                  </from>
                  <to>
                    <xdr:col>8</xdr:col>
                    <xdr:colOff>209550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67" name="Check Box 11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111</xdr:row>
                    <xdr:rowOff>19050</xdr:rowOff>
                  </from>
                  <to>
                    <xdr:col>8</xdr:col>
                    <xdr:colOff>209550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68" name="Check Box 12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112</xdr:row>
                    <xdr:rowOff>114300</xdr:rowOff>
                  </from>
                  <to>
                    <xdr:col>8</xdr:col>
                    <xdr:colOff>209550</xdr:colOff>
                    <xdr:row>112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69" name="Check Box 12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114</xdr:row>
                    <xdr:rowOff>123825</xdr:rowOff>
                  </from>
                  <to>
                    <xdr:col>8</xdr:col>
                    <xdr:colOff>209550</xdr:colOff>
                    <xdr:row>114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70" name="Check Box 12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79</xdr:row>
                    <xdr:rowOff>400050</xdr:rowOff>
                  </from>
                  <to>
                    <xdr:col>8</xdr:col>
                    <xdr:colOff>219075</xdr:colOff>
                    <xdr:row>79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71" name="Check Box 12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80</xdr:row>
                    <xdr:rowOff>95250</xdr:rowOff>
                  </from>
                  <to>
                    <xdr:col>9</xdr:col>
                    <xdr:colOff>0</xdr:colOff>
                    <xdr:row>80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72" name="Check Box 12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25</xdr:row>
                    <xdr:rowOff>438150</xdr:rowOff>
                  </from>
                  <to>
                    <xdr:col>8</xdr:col>
                    <xdr:colOff>219075</xdr:colOff>
                    <xdr:row>25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73" name="Check Box 12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113</xdr:row>
                    <xdr:rowOff>114300</xdr:rowOff>
                  </from>
                  <to>
                    <xdr:col>8</xdr:col>
                    <xdr:colOff>209550</xdr:colOff>
                    <xdr:row>113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74" name="Check Box 12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142875</xdr:rowOff>
                  </from>
                  <to>
                    <xdr:col>8</xdr:col>
                    <xdr:colOff>209550</xdr:colOff>
                    <xdr:row>28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75" name="Check Box 130">
              <controlPr defaultSize="0" autoFill="0" autoLine="0" autoPict="0">
                <anchor moveWithCells="1" sizeWithCells="1">
                  <from>
                    <xdr:col>7</xdr:col>
                    <xdr:colOff>885825</xdr:colOff>
                    <xdr:row>81</xdr:row>
                    <xdr:rowOff>95250</xdr:rowOff>
                  </from>
                  <to>
                    <xdr:col>8</xdr:col>
                    <xdr:colOff>228600</xdr:colOff>
                    <xdr:row>81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76" name="Check Box 13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22</xdr:row>
                    <xdr:rowOff>209550</xdr:rowOff>
                  </from>
                  <to>
                    <xdr:col>8</xdr:col>
                    <xdr:colOff>209550</xdr:colOff>
                    <xdr:row>22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77" name="Check Box 1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85725</xdr:rowOff>
                  </from>
                  <to>
                    <xdr:col>8</xdr:col>
                    <xdr:colOff>209550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78" name="Check Box 13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100</xdr:row>
                    <xdr:rowOff>133350</xdr:rowOff>
                  </from>
                  <to>
                    <xdr:col>8</xdr:col>
                    <xdr:colOff>209550</xdr:colOff>
                    <xdr:row>100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79" name="Check Box 14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84</xdr:row>
                    <xdr:rowOff>228600</xdr:rowOff>
                  </from>
                  <to>
                    <xdr:col>8</xdr:col>
                    <xdr:colOff>219075</xdr:colOff>
                    <xdr:row>84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80" name="Check Box 14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85</xdr:row>
                    <xdr:rowOff>133350</xdr:rowOff>
                  </from>
                  <to>
                    <xdr:col>8</xdr:col>
                    <xdr:colOff>209550</xdr:colOff>
                    <xdr:row>85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81" name="Check Box 14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76</xdr:row>
                    <xdr:rowOff>85725</xdr:rowOff>
                  </from>
                  <to>
                    <xdr:col>8</xdr:col>
                    <xdr:colOff>209550</xdr:colOff>
                    <xdr:row>76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82" name="Check Box 14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190500</xdr:rowOff>
                  </from>
                  <to>
                    <xdr:col>8</xdr:col>
                    <xdr:colOff>209550</xdr:colOff>
                    <xdr:row>50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83" name="Check Box 1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190500</xdr:rowOff>
                  </from>
                  <to>
                    <xdr:col>8</xdr:col>
                    <xdr:colOff>209550</xdr:colOff>
                    <xdr:row>51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84" name="Check Box 1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142875</xdr:rowOff>
                  </from>
                  <to>
                    <xdr:col>8</xdr:col>
                    <xdr:colOff>209550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85" name="Check Box 155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23</xdr:row>
                    <xdr:rowOff>209550</xdr:rowOff>
                  </from>
                  <to>
                    <xdr:col>8</xdr:col>
                    <xdr:colOff>228600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86" name="Check Box 1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247650</xdr:rowOff>
                  </from>
                  <to>
                    <xdr:col>8</xdr:col>
                    <xdr:colOff>200025</xdr:colOff>
                    <xdr:row>33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87" name="Check Box 1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88</xdr:row>
                    <xdr:rowOff>190500</xdr:rowOff>
                  </from>
                  <to>
                    <xdr:col>8</xdr:col>
                    <xdr:colOff>209550</xdr:colOff>
                    <xdr:row>88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88" name="Check Box 17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381000</xdr:rowOff>
                  </from>
                  <to>
                    <xdr:col>8</xdr:col>
                    <xdr:colOff>200025</xdr:colOff>
                    <xdr:row>43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89" name="Check Box 17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87</xdr:row>
                    <xdr:rowOff>190500</xdr:rowOff>
                  </from>
                  <to>
                    <xdr:col>8</xdr:col>
                    <xdr:colOff>209550</xdr:colOff>
                    <xdr:row>87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90" name="Check Box 17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400050</xdr:rowOff>
                  </from>
                  <to>
                    <xdr:col>8</xdr:col>
                    <xdr:colOff>209550</xdr:colOff>
                    <xdr:row>35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91" name="Check Box 17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36</xdr:row>
                    <xdr:rowOff>590550</xdr:rowOff>
                  </from>
                  <to>
                    <xdr:col>8</xdr:col>
                    <xdr:colOff>219075</xdr:colOff>
                    <xdr:row>36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92" name="Check Box 1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561975</xdr:rowOff>
                  </from>
                  <to>
                    <xdr:col>8</xdr:col>
                    <xdr:colOff>200025</xdr:colOff>
                    <xdr:row>39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93" name="Check Box 17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37</xdr:row>
                    <xdr:rowOff>714375</xdr:rowOff>
                  </from>
                  <to>
                    <xdr:col>8</xdr:col>
                    <xdr:colOff>219075</xdr:colOff>
                    <xdr:row>37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94" name="Check Box 179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38</xdr:row>
                    <xdr:rowOff>609600</xdr:rowOff>
                  </from>
                  <to>
                    <xdr:col>8</xdr:col>
                    <xdr:colOff>209550</xdr:colOff>
                    <xdr:row>38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95" name="Check Box 18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40</xdr:row>
                    <xdr:rowOff>647700</xdr:rowOff>
                  </from>
                  <to>
                    <xdr:col>8</xdr:col>
                    <xdr:colOff>209550</xdr:colOff>
                    <xdr:row>40</xdr:row>
                    <xdr:rowOff>962025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1">
        <x14:dataValidation type="list" errorStyle="warning" allowBlank="1" showInputMessage="1" showErrorMessage="1" xr:uid="{00000000-0002-0000-0300-000001000000}">
          <x14:formula1>
            <xm:f>критерии!$I$329:$I$330</xm:f>
          </x14:formula1>
          <xm:sqref>L108</xm:sqref>
        </x14:dataValidation>
        <x14:dataValidation type="list" errorStyle="warning" allowBlank="1" showInputMessage="1" showErrorMessage="1" xr:uid="{00000000-0002-0000-0300-000002000000}">
          <x14:formula1>
            <xm:f>критерии!$I$320:$I$321</xm:f>
          </x14:formula1>
          <xm:sqref>L104</xm:sqref>
        </x14:dataValidation>
        <x14:dataValidation type="list" errorStyle="warning" allowBlank="1" showInputMessage="1" showErrorMessage="1" xr:uid="{00000000-0002-0000-0300-000003000000}">
          <x14:formula1>
            <xm:f>критерии!$I$317:$I$318</xm:f>
          </x14:formula1>
          <xm:sqref>L103</xm:sqref>
        </x14:dataValidation>
        <x14:dataValidation type="list" errorStyle="warning" allowBlank="1" showInputMessage="1" showErrorMessage="1" xr:uid="{00000000-0002-0000-0300-000008000000}">
          <x14:formula1>
            <xm:f>критерии!$I$305:$I$306</xm:f>
          </x14:formula1>
          <xm:sqref>L100</xm:sqref>
        </x14:dataValidation>
        <x14:dataValidation type="list" errorStyle="warning" allowBlank="1" showInputMessage="1" showErrorMessage="1" xr:uid="{00000000-0002-0000-0300-000009000000}">
          <x14:formula1>
            <xm:f>критерии!$I$247:$I$248</xm:f>
          </x14:formula1>
          <xm:sqref>L84</xm:sqref>
        </x14:dataValidation>
        <x14:dataValidation type="list" errorStyle="warning" allowBlank="1" showInputMessage="1" showErrorMessage="1" xr:uid="{00000000-0002-0000-0300-00000A000000}">
          <x14:formula1>
            <xm:f>критерии!$I$244:$I$245</xm:f>
          </x14:formula1>
          <xm:sqref>L83</xm:sqref>
        </x14:dataValidation>
        <x14:dataValidation type="list" errorStyle="warning" allowBlank="1" showInputMessage="1" showErrorMessage="1" xr:uid="{00000000-0002-0000-0300-00000B000000}">
          <x14:formula1>
            <xm:f>критерии!$I$69:$I$71</xm:f>
          </x14:formula1>
          <xm:sqref>L28</xm:sqref>
        </x14:dataValidation>
        <x14:dataValidation type="list" errorStyle="warning" allowBlank="1" showInputMessage="1" showErrorMessage="1" xr:uid="{00000000-0002-0000-0300-00000C000000}">
          <x14:formula1>
            <xm:f>критерии!$I$66:$I$67</xm:f>
          </x14:formula1>
          <xm:sqref>L27</xm:sqref>
        </x14:dataValidation>
        <x14:dataValidation type="list" errorStyle="warning" allowBlank="1" showInputMessage="1" showErrorMessage="1" xr:uid="{00000000-0002-0000-0300-00000D000000}">
          <x14:formula1>
            <xm:f>критерии!$I$46:$I$47</xm:f>
          </x14:formula1>
          <xm:sqref>L22</xm:sqref>
        </x14:dataValidation>
        <x14:dataValidation type="list" errorStyle="warning" allowBlank="1" showInputMessage="1" showErrorMessage="1" xr:uid="{00000000-0002-0000-0300-00000F000000}">
          <x14:formula1>
            <xm:f>критерии!$I$337:$I$338</xm:f>
          </x14:formula1>
          <xm:sqref>L110</xm:sqref>
        </x14:dataValidation>
        <x14:dataValidation type="list" errorStyle="warning" allowBlank="1" showInputMessage="1" showErrorMessage="1" xr:uid="{00000000-0002-0000-0300-000010000000}">
          <x14:formula1>
            <xm:f>критерии!$I$332:$I$333</xm:f>
          </x14:formula1>
          <xm:sqref>L109</xm:sqref>
        </x14:dataValidation>
        <x14:dataValidation type="list" errorStyle="warning" allowBlank="1" showInputMessage="1" showErrorMessage="1" xr:uid="{00000000-0002-0000-0300-000012000000}">
          <x14:formula1>
            <xm:f>критерии!$I$312:$I$315</xm:f>
          </x14:formula1>
          <xm:sqref>L102</xm:sqref>
        </x14:dataValidation>
        <x14:dataValidation type="list" errorStyle="warning" allowBlank="1" showInputMessage="1" showErrorMessage="1" xr:uid="{00000000-0002-0000-0300-000013000000}">
          <x14:formula1>
            <xm:f>критерии!$I$302:$I$303</xm:f>
          </x14:formula1>
          <xm:sqref>L99</xm:sqref>
        </x14:dataValidation>
        <x14:dataValidation type="list" errorStyle="warning" allowBlank="1" showInputMessage="1" showErrorMessage="1" xr:uid="{00000000-0002-0000-0300-000014000000}">
          <x14:formula1>
            <xm:f>критерии!$I$298:$I$299</xm:f>
          </x14:formula1>
          <xm:sqref>L98</xm:sqref>
        </x14:dataValidation>
        <x14:dataValidation type="list" errorStyle="warning" allowBlank="1" showInputMessage="1" showErrorMessage="1" xr:uid="{00000000-0002-0000-0300-000015000000}">
          <x14:formula1>
            <xm:f>критерии!$I$295:$I$296</xm:f>
          </x14:formula1>
          <xm:sqref>L97</xm:sqref>
        </x14:dataValidation>
        <x14:dataValidation type="list" errorStyle="warning" allowBlank="1" showInputMessage="1" showErrorMessage="1" xr:uid="{00000000-0002-0000-0300-000016000000}">
          <x14:formula1>
            <xm:f>критерии!$I$292:$I$293</xm:f>
          </x14:formula1>
          <xm:sqref>L96</xm:sqref>
        </x14:dataValidation>
        <x14:dataValidation type="list" errorStyle="warning" allowBlank="1" showInputMessage="1" showErrorMessage="1" xr:uid="{00000000-0002-0000-0300-000017000000}">
          <x14:formula1>
            <xm:f>критерии!$I$287:$I$290</xm:f>
          </x14:formula1>
          <xm:sqref>L95</xm:sqref>
        </x14:dataValidation>
        <x14:dataValidation type="list" errorStyle="warning" allowBlank="1" showInputMessage="1" showErrorMessage="1" xr:uid="{00000000-0002-0000-0300-000018000000}">
          <x14:formula1>
            <xm:f>критерии!$I$269:$I$270</xm:f>
          </x14:formula1>
          <xm:sqref>L90</xm:sqref>
        </x14:dataValidation>
        <x14:dataValidation type="list" errorStyle="warning" allowBlank="1" showInputMessage="1" showErrorMessage="1" xr:uid="{00000000-0002-0000-0300-000019000000}">
          <x14:formula1>
            <xm:f>критерии!$I$258:$I$261</xm:f>
          </x14:formula1>
          <xm:sqref>L87</xm:sqref>
        </x14:dataValidation>
        <x14:dataValidation type="list" errorStyle="warning" allowBlank="1" showInputMessage="1" showErrorMessage="1" xr:uid="{00000000-0002-0000-0300-00001A000000}">
          <x14:formula1>
            <xm:f>критерии!$I$232:$I$233</xm:f>
          </x14:formula1>
          <xm:sqref>L79</xm:sqref>
        </x14:dataValidation>
        <x14:dataValidation type="list" errorStyle="warning" allowBlank="1" showInputMessage="1" showErrorMessage="1" xr:uid="{00000000-0002-0000-0300-00001B000000}">
          <x14:formula1>
            <xm:f>критерии!$I$229:$I$230</xm:f>
          </x14:formula1>
          <xm:sqref>L78</xm:sqref>
        </x14:dataValidation>
        <x14:dataValidation type="list" errorStyle="warning" allowBlank="1" showInputMessage="1" showErrorMessage="1" xr:uid="{00000000-0002-0000-0300-00001C000000}">
          <x14:formula1>
            <xm:f>критерии!$I$219:$I$222</xm:f>
          </x14:formula1>
          <xm:sqref>L76</xm:sqref>
        </x14:dataValidation>
        <x14:dataValidation type="list" errorStyle="warning" allowBlank="1" showInputMessage="1" showErrorMessage="1" xr:uid="{00000000-0002-0000-0300-00001D000000}">
          <x14:formula1>
            <xm:f>критерии!$I$216:$I$217</xm:f>
          </x14:formula1>
          <xm:sqref>L75</xm:sqref>
        </x14:dataValidation>
        <x14:dataValidation type="list" errorStyle="warning" allowBlank="1" showInputMessage="1" showErrorMessage="1" xr:uid="{00000000-0002-0000-0300-00001E000000}">
          <x14:formula1>
            <xm:f>критерии!$I$213:$I$214</xm:f>
          </x14:formula1>
          <xm:sqref>L74</xm:sqref>
        </x14:dataValidation>
        <x14:dataValidation type="list" errorStyle="warning" allowBlank="1" showInputMessage="1" showErrorMessage="1" xr:uid="{00000000-0002-0000-0300-00001F000000}">
          <x14:formula1>
            <xm:f>критерии!$I$208:$I$211</xm:f>
          </x14:formula1>
          <xm:sqref>L73</xm:sqref>
        </x14:dataValidation>
        <x14:dataValidation type="list" errorStyle="warning" allowBlank="1" showInputMessage="1" showErrorMessage="1" xr:uid="{00000000-0002-0000-0300-000020000000}">
          <x14:formula1>
            <xm:f>критерии!$I$203:$I$206</xm:f>
          </x14:formula1>
          <xm:sqref>L72</xm:sqref>
        </x14:dataValidation>
        <x14:dataValidation type="list" errorStyle="warning" allowBlank="1" showInputMessage="1" showErrorMessage="1" xr:uid="{00000000-0002-0000-0300-000021000000}">
          <x14:formula1>
            <xm:f>критерии!$I$198:$I$201</xm:f>
          </x14:formula1>
          <xm:sqref>L71</xm:sqref>
        </x14:dataValidation>
        <x14:dataValidation type="list" errorStyle="warning" allowBlank="1" showInputMessage="1" showErrorMessage="1" xr:uid="{00000000-0002-0000-0300-000022000000}">
          <x14:formula1>
            <xm:f>критерии!$I$193:$I$196</xm:f>
          </x14:formula1>
          <xm:sqref>L70</xm:sqref>
        </x14:dataValidation>
        <x14:dataValidation type="list" errorStyle="warning" allowBlank="1" showInputMessage="1" showErrorMessage="1" xr:uid="{00000000-0002-0000-0300-000024000000}">
          <x14:formula1>
            <xm:f>критерии!$I$189:$I$190</xm:f>
          </x14:formula1>
          <xm:sqref>L69</xm:sqref>
        </x14:dataValidation>
        <x14:dataValidation type="list" errorStyle="warning" allowBlank="1" showInputMessage="1" showErrorMessage="1" xr:uid="{00000000-0002-0000-0300-000025000000}">
          <x14:formula1>
            <xm:f>критерии!$I$171:$I$172</xm:f>
          </x14:formula1>
          <xm:sqref>L63</xm:sqref>
        </x14:dataValidation>
        <x14:dataValidation type="list" errorStyle="warning" allowBlank="1" showInputMessage="1" showErrorMessage="1" xr:uid="{00000000-0002-0000-0300-000026000000}">
          <x14:formula1>
            <xm:f>критерии!$I$165:$I$169</xm:f>
          </x14:formula1>
          <xm:sqref>L62</xm:sqref>
        </x14:dataValidation>
        <x14:dataValidation type="list" errorStyle="warning" allowBlank="1" showInputMessage="1" showErrorMessage="1" xr:uid="{00000000-0002-0000-0300-000027000000}">
          <x14:formula1>
            <xm:f>критерии!$I$128:$I$130</xm:f>
          </x14:formula1>
          <xm:sqref>L46</xm:sqref>
        </x14:dataValidation>
        <x14:dataValidation type="list" errorStyle="warning" allowBlank="1" showInputMessage="1" showErrorMessage="1" xr:uid="{00000000-0002-0000-0300-000028000000}">
          <x14:formula1>
            <xm:f>критерии!$I$124:$I$126</xm:f>
          </x14:formula1>
          <xm:sqref>L45</xm:sqref>
        </x14:dataValidation>
        <x14:dataValidation type="list" errorStyle="warning" allowBlank="1" showInputMessage="1" showErrorMessage="1" xr:uid="{00000000-0002-0000-0300-000029000000}">
          <x14:formula1>
            <xm:f>критерии!$I$116:$I$118</xm:f>
          </x14:formula1>
          <xm:sqref>L43:L44</xm:sqref>
        </x14:dataValidation>
        <x14:dataValidation type="list" errorStyle="warning" allowBlank="1" showInputMessage="1" showErrorMessage="1" xr:uid="{00000000-0002-0000-0300-00002A000000}">
          <x14:formula1>
            <xm:f>критерии!$I$92:$I$93</xm:f>
          </x14:formula1>
          <xm:sqref>L34:L35</xm:sqref>
        </x14:dataValidation>
        <x14:dataValidation type="list" errorStyle="warning" allowBlank="1" showInputMessage="1" showErrorMessage="1" xr:uid="{00000000-0002-0000-0300-00002B000000}">
          <x14:formula1>
            <xm:f>критерии!$I$83:$I$84</xm:f>
          </x14:formula1>
          <xm:sqref>L32:L33</xm:sqref>
        </x14:dataValidation>
        <x14:dataValidation type="list" errorStyle="warning" allowBlank="1" showInputMessage="1" showErrorMessage="1" xr:uid="{00000000-0002-0000-0300-00002C000000}">
          <x14:formula1>
            <xm:f>критерии!$I$80:$I$81</xm:f>
          </x14:formula1>
          <xm:sqref>L31</xm:sqref>
        </x14:dataValidation>
        <x14:dataValidation type="list" errorStyle="warning" allowBlank="1" showInputMessage="1" showErrorMessage="1" xr:uid="{00000000-0002-0000-0300-00002D000000}">
          <x14:formula1>
            <xm:f>критерии!$I$76:$I$77</xm:f>
          </x14:formula1>
          <xm:sqref>L30</xm:sqref>
        </x14:dataValidation>
        <x14:dataValidation type="list" errorStyle="warning" allowBlank="1" showInputMessage="1" showErrorMessage="1" xr:uid="{00000000-0002-0000-0300-00002E000000}">
          <x14:formula1>
            <xm:f>критерии!$I$59:$I$61</xm:f>
          </x14:formula1>
          <xm:sqref>L26</xm:sqref>
        </x14:dataValidation>
        <x14:dataValidation type="list" errorStyle="warning" allowBlank="1" showInputMessage="1" showErrorMessage="1" xr:uid="{00000000-0002-0000-0300-00002F000000}">
          <x14:formula1>
            <xm:f>критерии!$I$43:$I$44</xm:f>
          </x14:formula1>
          <xm:sqref>L21</xm:sqref>
        </x14:dataValidation>
        <x14:dataValidation type="list" errorStyle="warning" allowBlank="1" showInputMessage="1" showErrorMessage="1" xr:uid="{00000000-0002-0000-0300-000030000000}">
          <x14:formula1>
            <xm:f>критерии!$I$40:$I$41</xm:f>
          </x14:formula1>
          <xm:sqref>L20</xm:sqref>
        </x14:dataValidation>
        <x14:dataValidation type="list" allowBlank="1" showInputMessage="1" showErrorMessage="1" xr:uid="{00000000-0002-0000-0300-000032000000}">
          <x14:formula1>
            <xm:f>Данные!$B$2:$B$5</xm:f>
          </x14:formula1>
          <xm:sqref>F8:H8</xm:sqref>
        </x14:dataValidation>
        <x14:dataValidation type="list" allowBlank="1" showInputMessage="1" showErrorMessage="1" xr:uid="{00000000-0002-0000-0300-000033000000}">
          <x14:formula1>
            <xm:f>Данные!$B$7:$B$8</xm:f>
          </x14:formula1>
          <xm:sqref>L17 K15:K16</xm:sqref>
        </x14:dataValidation>
        <x14:dataValidation type="list" errorStyle="warning" allowBlank="1" showInputMessage="1" showErrorMessage="1" xr:uid="{00000000-0002-0000-0300-000034000000}">
          <x14:formula1>
            <xm:f>критерии!$I$341:$I$343</xm:f>
          </x14:formula1>
          <xm:sqref>L112</xm:sqref>
        </x14:dataValidation>
        <x14:dataValidation type="list" allowBlank="1" showInputMessage="1" showErrorMessage="1" xr:uid="{00000000-0002-0000-0300-000036000000}">
          <x14:formula1>
            <xm:f>критерии!$I$345:$I$346</xm:f>
          </x14:formula1>
          <xm:sqref>L113:L114</xm:sqref>
        </x14:dataValidation>
        <x14:dataValidation type="list" errorStyle="warning" allowBlank="1" showInputMessage="1" showErrorMessage="1" xr:uid="{00000000-0002-0000-0300-000037000000}">
          <x14:formula1>
            <xm:f>критерии!$I$235:$I$236</xm:f>
          </x14:formula1>
          <xm:sqref>L80</xm:sqref>
        </x14:dataValidation>
        <x14:dataValidation type="list" errorStyle="warning" allowBlank="1" showInputMessage="1" showErrorMessage="1" xr:uid="{00000000-0002-0000-0300-000038000000}">
          <x14:formula1>
            <xm:f>критерии!$I$238:$I$239</xm:f>
          </x14:formula1>
          <xm:sqref>L81</xm:sqref>
        </x14:dataValidation>
        <x14:dataValidation type="list" errorStyle="warning" allowBlank="1" showInputMessage="1" showErrorMessage="1" xr:uid="{00000000-0002-0000-0300-000039000000}">
          <x14:formula1>
            <xm:f>критерии!$I$73:$I$74</xm:f>
          </x14:formula1>
          <xm:sqref>L29</xm:sqref>
        </x14:dataValidation>
        <x14:dataValidation type="list" errorStyle="warning" allowBlank="1" showInputMessage="1" showErrorMessage="1" xr:uid="{00000000-0002-0000-0300-00003A000000}">
          <x14:formula1>
            <xm:f>критерии!$I$241:$I$242</xm:f>
          </x14:formula1>
          <xm:sqref>L82</xm:sqref>
        </x14:dataValidation>
        <x14:dataValidation type="list" errorStyle="warning" allowBlank="1" showInputMessage="1" showErrorMessage="1" xr:uid="{00000000-0002-0000-0300-00003B000000}">
          <x14:formula1>
            <xm:f>критерии!$I$49:$I$50</xm:f>
          </x14:formula1>
          <xm:sqref>L23</xm:sqref>
        </x14:dataValidation>
        <x14:dataValidation type="list" errorStyle="warning" allowBlank="1" showInputMessage="1" showErrorMessage="1" xr:uid="{00000000-0002-0000-0300-00003C000000}">
          <x14:formula1>
            <xm:f>критерии!$I$55:$I$56</xm:f>
          </x14:formula1>
          <xm:sqref>L25</xm:sqref>
        </x14:dataValidation>
        <x14:dataValidation type="list" allowBlank="1" showInputMessage="1" showErrorMessage="1" xr:uid="{00000000-0002-0000-0300-00003D000000}">
          <x14:formula1>
            <xm:f>критерии!$I$174:$I$175</xm:f>
          </x14:formula1>
          <xm:sqref>L64</xm:sqref>
        </x14:dataValidation>
        <x14:dataValidation type="list" allowBlank="1" showInputMessage="1" showErrorMessage="1" xr:uid="{00000000-0002-0000-0300-00003E000000}">
          <x14:formula1>
            <xm:f>критерии!$I$177:$I$178</xm:f>
          </x14:formula1>
          <xm:sqref>L65</xm:sqref>
        </x14:dataValidation>
        <x14:dataValidation type="list" allowBlank="1" showInputMessage="1" showErrorMessage="1" xr:uid="{00000000-0002-0000-0300-00003F000000}">
          <x14:formula1>
            <xm:f>критерии!$I$180:$I$181</xm:f>
          </x14:formula1>
          <xm:sqref>L66</xm:sqref>
        </x14:dataValidation>
        <x14:dataValidation type="list" allowBlank="1" showInputMessage="1" showErrorMessage="1" xr:uid="{00000000-0002-0000-0300-000040000000}">
          <x14:formula1>
            <xm:f>критерии!$I$183:$I$184</xm:f>
          </x14:formula1>
          <xm:sqref>L67</xm:sqref>
        </x14:dataValidation>
        <x14:dataValidation type="list" allowBlank="1" showInputMessage="1" showErrorMessage="1" xr:uid="{00000000-0002-0000-0300-000041000000}">
          <x14:formula1>
            <xm:f>критерии!$I$186:$I$187</xm:f>
          </x14:formula1>
          <xm:sqref>L68</xm:sqref>
        </x14:dataValidation>
        <x14:dataValidation type="list" errorStyle="warning" allowBlank="1" showInputMessage="1" showErrorMessage="1" xr:uid="{00000000-0002-0000-0300-000042000000}">
          <x14:formula1>
            <xm:f>критерии!$I$308:$I$309</xm:f>
          </x14:formula1>
          <xm:sqref>L101</xm:sqref>
        </x14:dataValidation>
        <x14:dataValidation type="list" errorStyle="warning" allowBlank="1" showInputMessage="1" showErrorMessage="1" xr:uid="{00000000-0002-0000-0300-000043000000}">
          <x14:formula1>
            <xm:f>критерии!$I$250:$I$251</xm:f>
          </x14:formula1>
          <xm:sqref>L85</xm:sqref>
        </x14:dataValidation>
        <x14:dataValidation type="list" errorStyle="warning" allowBlank="1" showInputMessage="1" showErrorMessage="1" xr:uid="{00000000-0002-0000-0300-000044000000}">
          <x14:formula1>
            <xm:f>критерии!$I$253:$I$255</xm:f>
          </x14:formula1>
          <xm:sqref>L86</xm:sqref>
        </x14:dataValidation>
        <x14:dataValidation type="list" errorStyle="warning" allowBlank="1" showInputMessage="1" showErrorMessage="1" xr:uid="{00000000-0002-0000-0300-000045000000}">
          <x14:formula1>
            <xm:f>критерии!$I$224:$I$226</xm:f>
          </x14:formula1>
          <xm:sqref>L77</xm:sqref>
        </x14:dataValidation>
        <x14:dataValidation type="list" allowBlank="1" showInputMessage="1" showErrorMessage="1" xr:uid="{00000000-0002-0000-0300-000046000000}">
          <x14:formula1>
            <xm:f>критерии!$I$143:$I$145</xm:f>
          </x14:formula1>
          <xm:sqref>L51</xm:sqref>
        </x14:dataValidation>
        <x14:dataValidation type="list" allowBlank="1" showInputMessage="1" showErrorMessage="1" xr:uid="{00000000-0002-0000-0300-000047000000}">
          <x14:formula1>
            <xm:f>критерии!$I$147:$I$148</xm:f>
          </x14:formula1>
          <xm:sqref>L52</xm:sqref>
        </x14:dataValidation>
        <x14:dataValidation type="list" errorStyle="warning" allowBlank="1" showInputMessage="1" showErrorMessage="1" xr:uid="{4EEE8A7E-11C2-4F90-ADA7-99D06CAA721B}">
          <x14:formula1>
            <xm:f>критерии!$I$52:$I$53</xm:f>
          </x14:formula1>
          <xm:sqref>L24</xm:sqref>
        </x14:dataValidation>
        <x14:dataValidation type="list" errorStyle="warning" allowBlank="1" showInputMessage="1" showErrorMessage="1" xr:uid="{AB138132-3C9F-43F3-8189-46FFF9E9FA7A}">
          <x14:formula1>
            <xm:f>критерии!$I$263:$I$264</xm:f>
          </x14:formula1>
          <xm:sqref>L88</xm:sqref>
        </x14:dataValidation>
        <x14:dataValidation type="list" errorStyle="warning" allowBlank="1" showInputMessage="1" showErrorMessage="1" xr:uid="{9F927C2D-637E-4B81-AFC5-15DB2BFA36A9}">
          <x14:formula1>
            <xm:f>критерии!$I$266:$I$267</xm:f>
          </x14:formula1>
          <xm:sqref>L89</xm:sqref>
        </x14:dataValidation>
        <x14:dataValidation type="list" errorStyle="warning" allowBlank="1" showInputMessage="1" showErrorMessage="1" xr:uid="{660913F6-1B52-452F-B01F-AA1A4069E6C2}">
          <x14:formula1>
            <xm:f>критерии!$I$96:$I$97</xm:f>
          </x14:formula1>
          <xm:sqref>L36</xm:sqref>
        </x14:dataValidation>
        <x14:dataValidation type="list" errorStyle="warning" allowBlank="1" showInputMessage="1" showErrorMessage="1" xr:uid="{911FB47B-4605-4E17-A04A-1319568F2FD2}">
          <x14:formula1>
            <xm:f>критерии!$I$99:$I$100</xm:f>
          </x14:formula1>
          <xm:sqref>L37</xm:sqref>
        </x14:dataValidation>
        <x14:dataValidation type="list" errorStyle="warning" allowBlank="1" showInputMessage="1" showErrorMessage="1" xr:uid="{55608528-3BC7-4C8C-8135-E7DF2CBE98E8}">
          <x14:formula1>
            <xm:f>критерии!$I$102:$I$103</xm:f>
          </x14:formula1>
          <xm:sqref>L38</xm:sqref>
        </x14:dataValidation>
        <x14:dataValidation type="list" errorStyle="warning" allowBlank="1" showInputMessage="1" showErrorMessage="1" xr:uid="{8D069624-6268-4A8B-A93A-B96DDA232D9C}">
          <x14:formula1>
            <xm:f>критерии!$I$105:$I$106</xm:f>
          </x14:formula1>
          <xm:sqref>L39</xm:sqref>
        </x14:dataValidation>
        <x14:dataValidation type="list" errorStyle="warning" allowBlank="1" showInputMessage="1" showErrorMessage="1" xr:uid="{BE2AF86F-E29F-4D39-903E-545196E31826}">
          <x14:formula1>
            <xm:f>критерии!$I$108:$I$109</xm:f>
          </x14:formula1>
          <xm:sqref>L40</xm:sqref>
        </x14:dataValidation>
        <x14:dataValidation type="list" errorStyle="warning" allowBlank="1" showInputMessage="1" showErrorMessage="1" xr:uid="{CFB91A64-D100-484E-80FB-3084A04F47DB}">
          <x14:formula1>
            <xm:f>критерии!$I$111:$I$112</xm:f>
          </x14:formula1>
          <xm:sqref>L41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Данные</vt:lpstr>
      <vt:lpstr>критерии</vt:lpstr>
      <vt:lpstr>Лист самооценки</vt:lpstr>
      <vt:lpstr>критерии!Заголовки_для_печати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Мироновский Максим Аликович</cp:lastModifiedBy>
  <cp:lastPrinted>2022-10-05T03:47:36Z</cp:lastPrinted>
  <dcterms:created xsi:type="dcterms:W3CDTF">2015-06-09T02:09:57Z</dcterms:created>
  <dcterms:modified xsi:type="dcterms:W3CDTF">2024-03-28T08:17:45Z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